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35" windowWidth="14115" windowHeight="4140" activeTab="7"/>
  </bookViews>
  <sheets>
    <sheet name="Parlin2" sheetId="17" r:id="rId1"/>
    <sheet name="Rasda" sheetId="4" r:id="rId2"/>
    <sheet name="Ginting" sheetId="5" r:id="rId3"/>
    <sheet name="Leni" sheetId="7" r:id="rId4"/>
    <sheet name="Jefri" sheetId="14" r:id="rId5"/>
    <sheet name="Madiyo" sheetId="15" r:id="rId6"/>
    <sheet name="Nora" sheetId="18" r:id="rId7"/>
    <sheet name="Batam" sheetId="16" r:id="rId8"/>
    <sheet name="I" sheetId="20" r:id="rId9"/>
    <sheet name="II" sheetId="21" r:id="rId10"/>
    <sheet name="III" sheetId="22" r:id="rId11"/>
    <sheet name="IV" sheetId="23" r:id="rId12"/>
    <sheet name="LB" sheetId="19" r:id="rId13"/>
    <sheet name="hORT" sheetId="24" r:id="rId14"/>
    <sheet name="stat" sheetId="25" r:id="rId15"/>
    <sheet name="cp" sheetId="26" r:id="rId16"/>
  </sheets>
  <externalReferences>
    <externalReference r:id="rId17"/>
    <externalReference r:id="rId18"/>
    <externalReference r:id="rId19"/>
    <externalReference r:id="rId20"/>
  </externalReferences>
  <calcPr calcId="124519"/>
</workbook>
</file>

<file path=xl/calcChain.xml><?xml version="1.0" encoding="utf-8"?>
<calcChain xmlns="http://schemas.openxmlformats.org/spreadsheetml/2006/main">
  <c r="F17" i="22"/>
  <c r="F17" i="23"/>
  <c r="F17" i="21"/>
  <c r="G24" i="16"/>
  <c r="G23"/>
  <c r="G22"/>
  <c r="G21"/>
  <c r="G19"/>
  <c r="G18"/>
  <c r="I32" i="17"/>
  <c r="J20"/>
  <c r="H39" i="4"/>
  <c r="U34"/>
  <c r="S34"/>
  <c r="Q34"/>
  <c r="O34"/>
  <c r="O40"/>
  <c r="Q40"/>
  <c r="S40"/>
  <c r="U40"/>
  <c r="W40"/>
  <c r="O41"/>
  <c r="Q41"/>
  <c r="S41"/>
  <c r="U41"/>
  <c r="W41"/>
  <c r="O42"/>
  <c r="Q42"/>
  <c r="S42"/>
  <c r="U42"/>
  <c r="W42"/>
  <c r="O43"/>
  <c r="Q43"/>
  <c r="S43"/>
  <c r="U43"/>
  <c r="W43"/>
  <c r="O44"/>
  <c r="Q44"/>
  <c r="S44"/>
  <c r="U44"/>
  <c r="W44"/>
  <c r="O45"/>
  <c r="Q45"/>
  <c r="S45"/>
  <c r="U45"/>
  <c r="W45"/>
  <c r="W30"/>
  <c r="W25"/>
  <c r="U25"/>
  <c r="S25"/>
  <c r="Q25"/>
  <c r="O25"/>
  <c r="W24"/>
  <c r="U24"/>
  <c r="S24"/>
  <c r="Q24"/>
  <c r="O24"/>
  <c r="W23"/>
  <c r="U23"/>
  <c r="S23"/>
  <c r="Q23"/>
  <c r="O23"/>
  <c r="W22"/>
  <c r="U22"/>
  <c r="S22"/>
  <c r="Q22"/>
  <c r="O22"/>
  <c r="W21"/>
  <c r="U21"/>
  <c r="S21"/>
  <c r="Q21"/>
  <c r="O21"/>
  <c r="W20"/>
  <c r="U20"/>
  <c r="S20"/>
  <c r="Q20"/>
  <c r="O20"/>
  <c r="W19"/>
  <c r="U19"/>
  <c r="S19"/>
  <c r="Q19"/>
  <c r="O19"/>
  <c r="W18"/>
  <c r="U18"/>
  <c r="S18"/>
  <c r="Q18"/>
  <c r="O18"/>
  <c r="W17"/>
  <c r="U17"/>
  <c r="S17"/>
  <c r="Q17"/>
  <c r="O17"/>
  <c r="W16"/>
  <c r="U16"/>
  <c r="S16"/>
  <c r="Q16"/>
  <c r="O16"/>
  <c r="H31" i="21"/>
  <c r="H31" i="22"/>
  <c r="H31" i="23"/>
  <c r="E20" i="24" s="1"/>
  <c r="H31" i="20"/>
  <c r="W51" i="4"/>
  <c r="W50"/>
  <c r="W49"/>
  <c r="W48"/>
  <c r="W47"/>
  <c r="W46"/>
  <c r="U51"/>
  <c r="S51"/>
  <c r="Q51"/>
  <c r="O51"/>
  <c r="U50"/>
  <c r="S50"/>
  <c r="Q50"/>
  <c r="O50"/>
  <c r="U49"/>
  <c r="S49"/>
  <c r="Q49"/>
  <c r="O49"/>
  <c r="U48"/>
  <c r="S48"/>
  <c r="Q48"/>
  <c r="O48"/>
  <c r="U47"/>
  <c r="S47"/>
  <c r="Q47"/>
  <c r="O47"/>
  <c r="G84" i="17"/>
  <c r="J75"/>
  <c r="J74"/>
  <c r="J73"/>
  <c r="J72"/>
  <c r="J71"/>
  <c r="F75"/>
  <c r="F74"/>
  <c r="F73"/>
  <c r="F72"/>
  <c r="F71"/>
  <c r="F70"/>
  <c r="F69"/>
  <c r="F68"/>
  <c r="F67"/>
  <c r="F66"/>
  <c r="F63"/>
  <c r="F62"/>
  <c r="H62"/>
  <c r="H57"/>
  <c r="F57"/>
  <c r="F56"/>
  <c r="F55"/>
  <c r="F54"/>
  <c r="F53"/>
  <c r="F52"/>
  <c r="F50"/>
  <c r="F49"/>
  <c r="F48"/>
  <c r="F47"/>
  <c r="I50"/>
  <c r="H49"/>
  <c r="J48"/>
  <c r="K47"/>
  <c r="I33"/>
  <c r="H30"/>
  <c r="H31"/>
  <c r="H17"/>
  <c r="J16"/>
  <c r="I14"/>
  <c r="G25" i="16" l="1"/>
  <c r="O7" i="4"/>
  <c r="Q7"/>
  <c r="S7"/>
  <c r="U7"/>
  <c r="O8"/>
  <c r="Q8"/>
  <c r="S8"/>
  <c r="U8"/>
  <c r="H8" i="14"/>
  <c r="L22" i="15"/>
  <c r="K22"/>
  <c r="J22"/>
  <c r="L21"/>
  <c r="K21"/>
  <c r="J21"/>
  <c r="L20"/>
  <c r="K20"/>
  <c r="J20"/>
  <c r="L19"/>
  <c r="K19"/>
  <c r="J19"/>
  <c r="L18"/>
  <c r="K18"/>
  <c r="J18"/>
  <c r="L17"/>
  <c r="K17"/>
  <c r="J17"/>
  <c r="L16"/>
  <c r="K16"/>
  <c r="J16"/>
  <c r="L15"/>
  <c r="K15"/>
  <c r="J15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I22"/>
  <c r="I21"/>
  <c r="I20"/>
  <c r="I19"/>
  <c r="I18"/>
  <c r="I17"/>
  <c r="I16"/>
  <c r="I15"/>
  <c r="I14"/>
  <c r="I13"/>
  <c r="I12"/>
  <c r="I11"/>
  <c r="I10"/>
  <c r="I9"/>
  <c r="I8"/>
  <c r="I7"/>
  <c r="C13" i="24" l="1"/>
  <c r="E13" s="1"/>
  <c r="E14"/>
  <c r="E18"/>
  <c r="V34" i="25"/>
  <c r="U34"/>
  <c r="T34"/>
  <c r="S34"/>
  <c r="R34"/>
  <c r="Q34"/>
  <c r="P34"/>
  <c r="O34"/>
  <c r="D18"/>
  <c r="E18" s="1"/>
  <c r="E17"/>
  <c r="D17"/>
  <c r="E16"/>
  <c r="G15"/>
  <c r="D15"/>
  <c r="E14"/>
  <c r="E13"/>
  <c r="D13"/>
  <c r="I12"/>
  <c r="D12"/>
  <c r="E12" s="1"/>
  <c r="E11"/>
  <c r="E10"/>
  <c r="E9"/>
  <c r="E15" i="24"/>
  <c r="E10"/>
  <c r="E9"/>
  <c r="E8"/>
  <c r="E16"/>
  <c r="D11"/>
  <c r="E11" s="1"/>
  <c r="D12"/>
  <c r="E12" s="1"/>
  <c r="E17"/>
  <c r="F32" i="17" l="1"/>
  <c r="A3" i="5"/>
  <c r="A2" i="17"/>
  <c r="T66" i="4"/>
  <c r="I83" i="17"/>
  <c r="K15" i="14"/>
  <c r="K14"/>
  <c r="J15"/>
  <c r="J14"/>
  <c r="I15"/>
  <c r="I14"/>
  <c r="J22"/>
  <c r="K22"/>
  <c r="K21"/>
  <c r="K20"/>
  <c r="K19"/>
  <c r="K18"/>
  <c r="K17"/>
  <c r="K16"/>
  <c r="K13"/>
  <c r="K12"/>
  <c r="K11"/>
  <c r="K10"/>
  <c r="K9"/>
  <c r="K8"/>
  <c r="J21"/>
  <c r="J20"/>
  <c r="J19"/>
  <c r="J18"/>
  <c r="J17"/>
  <c r="J16"/>
  <c r="J13"/>
  <c r="J12"/>
  <c r="J11"/>
  <c r="J10"/>
  <c r="J9"/>
  <c r="J8"/>
  <c r="I22"/>
  <c r="I21"/>
  <c r="I20"/>
  <c r="I19"/>
  <c r="I18"/>
  <c r="I17"/>
  <c r="I16"/>
  <c r="I13"/>
  <c r="I12"/>
  <c r="I11"/>
  <c r="I10"/>
  <c r="I9"/>
  <c r="I8"/>
  <c r="H15"/>
  <c r="H14"/>
  <c r="H22"/>
  <c r="H21"/>
  <c r="H20"/>
  <c r="H19"/>
  <c r="H18"/>
  <c r="H17"/>
  <c r="H16"/>
  <c r="H13"/>
  <c r="H12"/>
  <c r="H11"/>
  <c r="H10"/>
  <c r="H9"/>
  <c r="U14" i="7"/>
  <c r="U13"/>
  <c r="U12"/>
  <c r="U11"/>
  <c r="U10"/>
  <c r="U9"/>
  <c r="U8"/>
  <c r="T14"/>
  <c r="T13"/>
  <c r="T12"/>
  <c r="T11"/>
  <c r="T10"/>
  <c r="T9"/>
  <c r="T8"/>
  <c r="S14"/>
  <c r="S13"/>
  <c r="S12"/>
  <c r="S11"/>
  <c r="S10"/>
  <c r="S9"/>
  <c r="S8"/>
  <c r="R14"/>
  <c r="R13"/>
  <c r="R12"/>
  <c r="R11"/>
  <c r="R10"/>
  <c r="R9"/>
  <c r="R8"/>
  <c r="U7"/>
  <c r="T7"/>
  <c r="S7"/>
  <c r="R7"/>
  <c r="E5" i="25" l="1"/>
  <c r="E4" i="24"/>
  <c r="E7" i="25"/>
  <c r="E6" i="24"/>
  <c r="E7"/>
  <c r="E8" i="25"/>
  <c r="E6"/>
  <c r="E5" i="24"/>
  <c r="F11" i="21"/>
  <c r="F11" i="23"/>
  <c r="F11" i="20"/>
  <c r="F11" i="22"/>
  <c r="G13" i="23"/>
  <c r="G13" i="22"/>
  <c r="G13" i="21"/>
  <c r="G13" i="20"/>
  <c r="L30" i="18"/>
  <c r="K30"/>
  <c r="J30"/>
  <c r="I30"/>
  <c r="L29"/>
  <c r="K29"/>
  <c r="J29"/>
  <c r="I29"/>
  <c r="H13" i="23"/>
  <c r="F13"/>
  <c r="E13"/>
  <c r="D13"/>
  <c r="C13"/>
  <c r="F12"/>
  <c r="H8"/>
  <c r="H13" i="22"/>
  <c r="F13"/>
  <c r="E13"/>
  <c r="D13"/>
  <c r="C13"/>
  <c r="F12"/>
  <c r="H8"/>
  <c r="H13" i="21"/>
  <c r="F13"/>
  <c r="E13"/>
  <c r="D13"/>
  <c r="C13"/>
  <c r="F12"/>
  <c r="H8"/>
  <c r="T63" i="4"/>
  <c r="R63"/>
  <c r="P63"/>
  <c r="N63"/>
  <c r="T62"/>
  <c r="R62"/>
  <c r="P62"/>
  <c r="N62"/>
  <c r="T61"/>
  <c r="R61"/>
  <c r="P61"/>
  <c r="N61"/>
  <c r="T60"/>
  <c r="R60"/>
  <c r="P60"/>
  <c r="N60"/>
  <c r="T59"/>
  <c r="R59"/>
  <c r="P59"/>
  <c r="N59"/>
  <c r="T58"/>
  <c r="R58"/>
  <c r="P58"/>
  <c r="N58"/>
  <c r="T57"/>
  <c r="R57"/>
  <c r="P57"/>
  <c r="N57"/>
  <c r="T56"/>
  <c r="R56"/>
  <c r="P56"/>
  <c r="N56"/>
  <c r="T55"/>
  <c r="R55"/>
  <c r="P55"/>
  <c r="N55"/>
  <c r="T54"/>
  <c r="R54"/>
  <c r="P54"/>
  <c r="N54"/>
  <c r="U53"/>
  <c r="S53"/>
  <c r="Q53"/>
  <c r="O53"/>
  <c r="U52"/>
  <c r="S52"/>
  <c r="Q52"/>
  <c r="O52"/>
  <c r="U46"/>
  <c r="S46"/>
  <c r="Q46"/>
  <c r="O46"/>
  <c r="U39"/>
  <c r="S39"/>
  <c r="Q39"/>
  <c r="O39"/>
  <c r="U33"/>
  <c r="S33"/>
  <c r="Q33"/>
  <c r="O33"/>
  <c r="U32"/>
  <c r="S32"/>
  <c r="Q32"/>
  <c r="O32"/>
  <c r="U31"/>
  <c r="S31"/>
  <c r="Q31"/>
  <c r="O31"/>
  <c r="U30"/>
  <c r="S30"/>
  <c r="Q30"/>
  <c r="O30"/>
  <c r="U29"/>
  <c r="S29"/>
  <c r="Q29"/>
  <c r="O29"/>
  <c r="U28"/>
  <c r="S28"/>
  <c r="Q28"/>
  <c r="O28"/>
  <c r="U27"/>
  <c r="S27"/>
  <c r="Q27"/>
  <c r="O27"/>
  <c r="U26"/>
  <c r="S26"/>
  <c r="Q26"/>
  <c r="O26"/>
  <c r="U64"/>
  <c r="G8" i="23" s="1"/>
  <c r="T64" i="4"/>
  <c r="E8" i="23" s="1"/>
  <c r="R64" i="4"/>
  <c r="E8" i="22" s="1"/>
  <c r="P64" i="4"/>
  <c r="E8" i="21" s="1"/>
  <c r="N64" i="4"/>
  <c r="E8" i="20" s="1"/>
  <c r="H13"/>
  <c r="F13"/>
  <c r="E13"/>
  <c r="D13"/>
  <c r="C13"/>
  <c r="F12"/>
  <c r="H8"/>
  <c r="F40" i="17"/>
  <c r="F36"/>
  <c r="F17"/>
  <c r="F16"/>
  <c r="F15"/>
  <c r="F14"/>
  <c r="F21"/>
  <c r="I69"/>
  <c r="J68"/>
  <c r="J67"/>
  <c r="H56"/>
  <c r="H55"/>
  <c r="H54"/>
  <c r="H53"/>
  <c r="H52"/>
  <c r="H35"/>
  <c r="H34"/>
  <c r="I21"/>
  <c r="I15"/>
  <c r="J13"/>
  <c r="K12"/>
  <c r="H8"/>
  <c r="H7"/>
  <c r="H6"/>
  <c r="H5"/>
  <c r="S64" i="4" l="1"/>
  <c r="G8" i="22" s="1"/>
  <c r="Q64" i="4"/>
  <c r="G8" i="21" s="1"/>
  <c r="O64" i="4"/>
  <c r="G8" i="20" s="1"/>
  <c r="W29" i="4"/>
  <c r="W28"/>
  <c r="W27"/>
  <c r="A3" i="16"/>
  <c r="H8" l="1"/>
  <c r="M64" i="4"/>
  <c r="E8" i="16" s="1"/>
  <c r="L64" i="4"/>
  <c r="K64"/>
  <c r="J64"/>
  <c r="I64"/>
  <c r="H64"/>
  <c r="G64"/>
  <c r="V63"/>
  <c r="V62"/>
  <c r="V61"/>
  <c r="V60"/>
  <c r="V59"/>
  <c r="V58"/>
  <c r="V57"/>
  <c r="V56"/>
  <c r="V55"/>
  <c r="V54"/>
  <c r="W53"/>
  <c r="W52"/>
  <c r="W39"/>
  <c r="W33"/>
  <c r="W32"/>
  <c r="W31"/>
  <c r="W26"/>
  <c r="W8"/>
  <c r="W7"/>
  <c r="C8" i="16" l="1"/>
  <c r="C8" i="22"/>
  <c r="C8" i="21"/>
  <c r="C8" i="23"/>
  <c r="C8" i="20"/>
  <c r="D8" i="16"/>
  <c r="D8" i="21"/>
  <c r="D8" i="20"/>
  <c r="D8" i="22"/>
  <c r="D8" i="23"/>
  <c r="V64" i="4"/>
  <c r="F8" i="16" s="1"/>
  <c r="W64" i="4"/>
  <c r="G8" i="16" s="1"/>
  <c r="H32" i="18"/>
  <c r="D13" i="16" s="1"/>
  <c r="Q32" i="18"/>
  <c r="H13" i="16" s="1"/>
  <c r="P32" i="18"/>
  <c r="G13" i="16" s="1"/>
  <c r="O32" i="18"/>
  <c r="N32"/>
  <c r="E13" i="16" s="1"/>
  <c r="M32" i="18"/>
  <c r="L32"/>
  <c r="J32"/>
  <c r="I32"/>
  <c r="F13" i="16"/>
  <c r="G32" i="18"/>
  <c r="C13" i="16" s="1"/>
  <c r="R19" i="18"/>
  <c r="R18"/>
  <c r="R17"/>
  <c r="R16"/>
  <c r="R15"/>
  <c r="R12"/>
  <c r="R11"/>
  <c r="R10"/>
  <c r="R9"/>
  <c r="R8"/>
  <c r="E82" i="17"/>
  <c r="M15" i="7"/>
  <c r="L15"/>
  <c r="G10" i="23" s="1"/>
  <c r="K15" i="7"/>
  <c r="G10" i="22" s="1"/>
  <c r="J15" i="7"/>
  <c r="G10" i="21" s="1"/>
  <c r="I15" i="7"/>
  <c r="G10" i="20" s="1"/>
  <c r="H15" i="7"/>
  <c r="G15"/>
  <c r="G82" i="17"/>
  <c r="G85" s="1"/>
  <c r="F12" i="16"/>
  <c r="M23" i="15"/>
  <c r="J23"/>
  <c r="H23"/>
  <c r="D12" i="16" s="1"/>
  <c r="G23" i="15"/>
  <c r="C12" i="16" s="1"/>
  <c r="I23" i="14"/>
  <c r="G11" i="21" s="1"/>
  <c r="G23" i="14"/>
  <c r="C11" i="16" s="1"/>
  <c r="D11" s="1"/>
  <c r="L23" i="14"/>
  <c r="F11" i="16" s="1"/>
  <c r="K23" i="14"/>
  <c r="G11" i="23" s="1"/>
  <c r="H23" i="14"/>
  <c r="G11" i="20" s="1"/>
  <c r="A3" i="7"/>
  <c r="A3" i="14" s="1"/>
  <c r="M14" i="5"/>
  <c r="L14"/>
  <c r="K14"/>
  <c r="J14"/>
  <c r="I14"/>
  <c r="H14"/>
  <c r="G14"/>
  <c r="C9" i="16" s="1"/>
  <c r="N14" i="7"/>
  <c r="N13"/>
  <c r="N12"/>
  <c r="N11"/>
  <c r="N10"/>
  <c r="N9"/>
  <c r="N8"/>
  <c r="N7"/>
  <c r="P7" i="5"/>
  <c r="O7" s="1"/>
  <c r="D9" i="22" l="1"/>
  <c r="D9" i="21"/>
  <c r="D9" i="20"/>
  <c r="D9" i="23"/>
  <c r="C9" i="20"/>
  <c r="C9" i="23"/>
  <c r="C9" i="22"/>
  <c r="C9" i="21"/>
  <c r="D9" i="16"/>
  <c r="C10"/>
  <c r="C10" i="21"/>
  <c r="C10" i="22"/>
  <c r="C10" i="23"/>
  <c r="C10" i="20"/>
  <c r="D10" i="16"/>
  <c r="D10" i="20"/>
  <c r="D10" i="21"/>
  <c r="D10" i="22"/>
  <c r="D10" i="23"/>
  <c r="R23" i="15"/>
  <c r="G12" i="21"/>
  <c r="C11" i="23"/>
  <c r="D11" s="1"/>
  <c r="C11" i="21"/>
  <c r="D11" s="1"/>
  <c r="C11" i="22"/>
  <c r="D11" s="1"/>
  <c r="C11" i="20"/>
  <c r="D11" s="1"/>
  <c r="C7" i="16"/>
  <c r="C15" s="1"/>
  <c r="C7" i="23"/>
  <c r="C7" i="20"/>
  <c r="C7" i="21"/>
  <c r="C7" i="22"/>
  <c r="N15" i="7"/>
  <c r="D12" i="21"/>
  <c r="D12" i="20"/>
  <c r="D12" i="23"/>
  <c r="D12" i="22"/>
  <c r="C12" i="21"/>
  <c r="C12" i="20"/>
  <c r="C12" i="23"/>
  <c r="C12" i="22"/>
  <c r="N18" i="15"/>
  <c r="N13"/>
  <c r="N12"/>
  <c r="N11"/>
  <c r="N10"/>
  <c r="N8"/>
  <c r="A3" i="18"/>
  <c r="N9" i="15"/>
  <c r="K82" i="17"/>
  <c r="F82"/>
  <c r="I82"/>
  <c r="H82"/>
  <c r="J82"/>
  <c r="O14" i="5"/>
  <c r="N14"/>
  <c r="A3" i="15"/>
  <c r="P14" i="5"/>
  <c r="F7" i="16" l="1"/>
  <c r="F15" s="1"/>
  <c r="E22" s="1"/>
  <c r="F7" i="23"/>
  <c r="F15" s="1"/>
  <c r="E22" s="1"/>
  <c r="F7" i="21"/>
  <c r="F15" s="1"/>
  <c r="E22" s="1"/>
  <c r="F7" i="20"/>
  <c r="F15" s="1"/>
  <c r="E22" s="1"/>
  <c r="F7" i="22"/>
  <c r="F15" s="1"/>
  <c r="E22" s="1"/>
  <c r="G7" i="16"/>
  <c r="G7" i="22"/>
  <c r="G7" i="23"/>
  <c r="G7" i="21"/>
  <c r="G7" i="20"/>
  <c r="H7" i="16"/>
  <c r="H15" s="1"/>
  <c r="E24" s="1"/>
  <c r="H7" i="20"/>
  <c r="H15" s="1"/>
  <c r="E24" s="1"/>
  <c r="H7" i="22"/>
  <c r="H15" s="1"/>
  <c r="E24" s="1"/>
  <c r="H7" i="21"/>
  <c r="H15" s="1"/>
  <c r="E24" s="1"/>
  <c r="H7" i="23"/>
  <c r="H15" s="1"/>
  <c r="E24" s="1"/>
  <c r="E7" i="16"/>
  <c r="E15" s="1"/>
  <c r="E21" s="1"/>
  <c r="E7" i="23"/>
  <c r="E15" s="1"/>
  <c r="E21" s="1"/>
  <c r="E7" i="22"/>
  <c r="E15" s="1"/>
  <c r="E21" s="1"/>
  <c r="E7" i="21"/>
  <c r="E15" s="1"/>
  <c r="E21" s="1"/>
  <c r="E7" i="20"/>
  <c r="E15" s="1"/>
  <c r="E21" s="1"/>
  <c r="E19" i="16"/>
  <c r="C5" i="25"/>
  <c r="C4" i="24"/>
  <c r="D7" i="16"/>
  <c r="D15" s="1"/>
  <c r="E18" s="1"/>
  <c r="D7" i="22"/>
  <c r="D15" s="1"/>
  <c r="E18" s="1"/>
  <c r="D7" i="21"/>
  <c r="D15" s="1"/>
  <c r="E18" s="1"/>
  <c r="D7" i="20"/>
  <c r="D15" s="1"/>
  <c r="E18" s="1"/>
  <c r="D7" i="23"/>
  <c r="D15" s="1"/>
  <c r="E18" s="1"/>
  <c r="C15" i="22"/>
  <c r="E19" s="1"/>
  <c r="C15" i="23"/>
  <c r="E19" s="1"/>
  <c r="C15" i="21"/>
  <c r="E19" s="1"/>
  <c r="C15" i="20"/>
  <c r="E19" s="1"/>
  <c r="G10" i="16"/>
  <c r="N14" i="15"/>
  <c r="N19"/>
  <c r="N21"/>
  <c r="N16"/>
  <c r="N22"/>
  <c r="N20"/>
  <c r="N17"/>
  <c r="N15"/>
  <c r="K23"/>
  <c r="M23" i="14"/>
  <c r="G11" i="16" s="1"/>
  <c r="S23" i="15" l="1"/>
  <c r="G12" i="22"/>
  <c r="R30" i="18"/>
  <c r="G15" i="21" l="1"/>
  <c r="E23" s="1"/>
  <c r="E25" s="1"/>
  <c r="K32" i="18"/>
  <c r="R29"/>
  <c r="R32" s="1"/>
  <c r="N8" i="14"/>
  <c r="N9"/>
  <c r="N17"/>
  <c r="N21"/>
  <c r="N10"/>
  <c r="N11"/>
  <c r="N16"/>
  <c r="N13"/>
  <c r="N12"/>
  <c r="N20"/>
  <c r="N18"/>
  <c r="N19"/>
  <c r="N14"/>
  <c r="N15"/>
  <c r="N22"/>
  <c r="J23"/>
  <c r="G11" i="22" s="1"/>
  <c r="G15" s="1"/>
  <c r="E23" s="1"/>
  <c r="E25" s="1"/>
  <c r="N23" i="14" l="1"/>
  <c r="I23" i="15"/>
  <c r="Q23" s="1"/>
  <c r="G12" i="20" l="1"/>
  <c r="G15" s="1"/>
  <c r="E23" s="1"/>
  <c r="E25" s="1"/>
  <c r="N7" i="15"/>
  <c r="N23" s="1"/>
  <c r="G12" i="16" s="1"/>
  <c r="G15" s="1"/>
  <c r="E23" s="1"/>
  <c r="E25" s="1"/>
  <c r="L23" i="15"/>
  <c r="T23" l="1"/>
  <c r="G12" i="23"/>
  <c r="G15" s="1"/>
  <c r="E23" s="1"/>
  <c r="E25" s="1"/>
</calcChain>
</file>

<file path=xl/sharedStrings.xml><?xml version="1.0" encoding="utf-8"?>
<sst xmlns="http://schemas.openxmlformats.org/spreadsheetml/2006/main" count="1346" uniqueCount="586">
  <si>
    <t xml:space="preserve">REKPITULASI KOMODITI CABE </t>
  </si>
  <si>
    <t>KELOMPOK</t>
  </si>
  <si>
    <t>PRODUKSI/MINGGU (Kg)</t>
  </si>
  <si>
    <t>JUMLAH</t>
  </si>
  <si>
    <t>KETERANGAN</t>
  </si>
  <si>
    <t>TANI</t>
  </si>
  <si>
    <t>PETANI</t>
  </si>
  <si>
    <t>TANAM</t>
  </si>
  <si>
    <t>I</t>
  </si>
  <si>
    <t>II</t>
  </si>
  <si>
    <t>III</t>
  </si>
  <si>
    <t>IV</t>
  </si>
  <si>
    <t>V</t>
  </si>
  <si>
    <t>panen hijau</t>
  </si>
  <si>
    <t>cabe keriting</t>
  </si>
  <si>
    <t xml:space="preserve">panen hijau </t>
  </si>
  <si>
    <t>cabe rawit</t>
  </si>
  <si>
    <t>Cabe Keriting</t>
  </si>
  <si>
    <t xml:space="preserve">DILAPORKAN OLEH, </t>
  </si>
  <si>
    <t>PENYULUH PERTANIAN LAPANGAN</t>
  </si>
  <si>
    <t>Rempang Cate</t>
  </si>
  <si>
    <t>WKKP BATU AJI</t>
  </si>
  <si>
    <t>WKKP NONGSA, GALANG</t>
  </si>
  <si>
    <t>WKKP GALANG, LUBUK BAJA</t>
  </si>
  <si>
    <t>WKKP SAGULUNG, BENGKONG</t>
  </si>
  <si>
    <t>Maju Bersama</t>
  </si>
  <si>
    <t>Cabe Setan</t>
  </si>
  <si>
    <t>15/10/2019</t>
  </si>
  <si>
    <t>Sukirno</t>
  </si>
  <si>
    <t>Cabe</t>
  </si>
  <si>
    <t>15/12/2019</t>
  </si>
  <si>
    <t>Cabe Rawit</t>
  </si>
  <si>
    <t>Sucipto</t>
  </si>
  <si>
    <t>Muhrim</t>
  </si>
  <si>
    <t>Taryo</t>
  </si>
  <si>
    <t>Samsul Arifin</t>
  </si>
  <si>
    <t>C.Keriting</t>
  </si>
  <si>
    <t>Permaidani Teraling</t>
  </si>
  <si>
    <t>Margi Kusumojoyo</t>
  </si>
  <si>
    <t>Burhanudin</t>
  </si>
  <si>
    <t>Agus Sutisna</t>
  </si>
  <si>
    <t>Prayoga</t>
  </si>
  <si>
    <t>Son Haji</t>
  </si>
  <si>
    <t>Teraling Jaya</t>
  </si>
  <si>
    <t>Berkah Tani</t>
  </si>
  <si>
    <t>Cate Subur</t>
  </si>
  <si>
    <t>Makmur Mandiri Sejati</t>
  </si>
  <si>
    <t>Suka Damai</t>
  </si>
  <si>
    <t>Prapto</t>
  </si>
  <si>
    <t>Sanan</t>
  </si>
  <si>
    <t>Efendi</t>
  </si>
  <si>
    <t>Saryudin</t>
  </si>
  <si>
    <t>Herni</t>
  </si>
  <si>
    <t xml:space="preserve">Rosid </t>
  </si>
  <si>
    <t>Ridwan</t>
  </si>
  <si>
    <t>JUMLAH PANEN</t>
  </si>
  <si>
    <t>Mohan</t>
  </si>
  <si>
    <t>Sugi</t>
  </si>
  <si>
    <t>Iwan</t>
  </si>
  <si>
    <t>Yanto</t>
  </si>
  <si>
    <t>Putra Anak Barelang</t>
  </si>
  <si>
    <t>Jam'an</t>
  </si>
  <si>
    <t>Herman</t>
  </si>
  <si>
    <t>Mansur</t>
  </si>
  <si>
    <t>Yosep</t>
  </si>
  <si>
    <t>15/8/2019</t>
  </si>
  <si>
    <t>Rempang Gemilang</t>
  </si>
  <si>
    <t>Agus</t>
  </si>
  <si>
    <t>Furwanto</t>
  </si>
  <si>
    <t>Purwanto</t>
  </si>
  <si>
    <t>Devi</t>
  </si>
  <si>
    <t>Budi</t>
  </si>
  <si>
    <t>Nurbuat</t>
  </si>
  <si>
    <t>Pendi</t>
  </si>
  <si>
    <t>Sabar</t>
  </si>
  <si>
    <t>Dedy</t>
  </si>
  <si>
    <t>Belongkeng Makmur</t>
  </si>
  <si>
    <t xml:space="preserve">cabe </t>
  </si>
  <si>
    <t>KELOMPOK TANI</t>
  </si>
  <si>
    <t>NAMA PETANI</t>
  </si>
  <si>
    <t>JENIS TANAMAN</t>
  </si>
  <si>
    <t>WAKTU TANAM</t>
  </si>
  <si>
    <t>KECAMATAN/ KELURAHAN</t>
  </si>
  <si>
    <t>NO</t>
  </si>
  <si>
    <t>KOTA BATAM</t>
  </si>
  <si>
    <t>( Rasdawati )</t>
  </si>
  <si>
    <t>JUMLAH TANAM (BTG)</t>
  </si>
  <si>
    <t>LUAS TANAM (M2)</t>
  </si>
  <si>
    <t>SAGULUNG</t>
  </si>
  <si>
    <t>Sungai Pelunggut</t>
  </si>
  <si>
    <t>Pipa Gas Subur Bersama</t>
  </si>
  <si>
    <t>Hendrik Rikson</t>
  </si>
  <si>
    <t>Ahmad Nualim</t>
  </si>
  <si>
    <t>M. Kobir</t>
  </si>
  <si>
    <t>Syaifuddin</t>
  </si>
  <si>
    <t>Khodiron</t>
  </si>
  <si>
    <t>Juliet Parhusip</t>
  </si>
  <si>
    <t>Nanang Sunandi</t>
  </si>
  <si>
    <t>Bunga Mawar</t>
  </si>
  <si>
    <t>Sei Binti</t>
  </si>
  <si>
    <t>Solikin</t>
  </si>
  <si>
    <t>Aripin</t>
  </si>
  <si>
    <t>Udin</t>
  </si>
  <si>
    <t>Sumarno</t>
  </si>
  <si>
    <t>Bunga Melati</t>
  </si>
  <si>
    <t>Maulana</t>
  </si>
  <si>
    <t>Narto</t>
  </si>
  <si>
    <t>Yusuf Wakadian</t>
  </si>
  <si>
    <t>25/1/2020</t>
  </si>
  <si>
    <t>27/11/2019</t>
  </si>
  <si>
    <t>20/11/2019</t>
  </si>
  <si>
    <t>20/10/2019</t>
  </si>
  <si>
    <t>Cebe Rawit</t>
  </si>
  <si>
    <t>15/9/2019</t>
  </si>
  <si>
    <t>30/11/2019</t>
  </si>
  <si>
    <t>WKKP BULANG</t>
  </si>
  <si>
    <t>Setokok</t>
  </si>
  <si>
    <t>Maju Mandiri</t>
  </si>
  <si>
    <t>Bakir</t>
  </si>
  <si>
    <t>Armen</t>
  </si>
  <si>
    <t>Sakim</t>
  </si>
  <si>
    <t>Sutaji</t>
  </si>
  <si>
    <t>Sumeni</t>
  </si>
  <si>
    <t>Erwan</t>
  </si>
  <si>
    <t>Andi</t>
  </si>
  <si>
    <t>Thomas</t>
  </si>
  <si>
    <t>Syaiful</t>
  </si>
  <si>
    <t>Mirwanto</t>
  </si>
  <si>
    <t>Panjul</t>
  </si>
  <si>
    <t>Parau</t>
  </si>
  <si>
    <t>Nangade</t>
  </si>
  <si>
    <t>Sugeng</t>
  </si>
  <si>
    <t>Musono</t>
  </si>
  <si>
    <t>KECAMATAN</t>
  </si>
  <si>
    <t>Galang</t>
  </si>
  <si>
    <t>Nongsa</t>
  </si>
  <si>
    <t>Batu Aji</t>
  </si>
  <si>
    <t>cabe Merah keriting</t>
  </si>
  <si>
    <t>cabe Hijau keriting</t>
  </si>
  <si>
    <t>Sagulung</t>
  </si>
  <si>
    <t>Bulang</t>
  </si>
  <si>
    <t>Tanjung Piayu dan Mangsang (Parlin)</t>
  </si>
  <si>
    <t>Rempang Cate (Rasda)</t>
  </si>
  <si>
    <t>Sambau (Ginting)</t>
  </si>
  <si>
    <t>Kel. Tanjung Piayu dan Mangsang (Leni)</t>
  </si>
  <si>
    <t>Sei Binti dan Sei Pelunggut (Jefri)</t>
  </si>
  <si>
    <t>Setokok (madiyo)</t>
  </si>
  <si>
    <t>JUMLAH PANEN (Kg)</t>
  </si>
  <si>
    <t>Agung Permana, A.Md</t>
  </si>
  <si>
    <t>NIP. 19740328 199703 1004</t>
  </si>
  <si>
    <t>Mengetahui :</t>
  </si>
  <si>
    <t>Kepala Bidang Kelembagaan dan Penyuluh</t>
  </si>
  <si>
    <t>Ir. Emri Zuarmen</t>
  </si>
  <si>
    <t>NIP. 19650727 199403 1 008</t>
  </si>
  <si>
    <t>Produksi Cabe Rawit</t>
  </si>
  <si>
    <t>Produksi Cabe Setan</t>
  </si>
  <si>
    <t>Produksi Cabe Hijau Keriting</t>
  </si>
  <si>
    <t>Produksi Cabe Merah Keriting</t>
  </si>
  <si>
    <t>Kg</t>
  </si>
  <si>
    <t>Luas Tanam</t>
  </si>
  <si>
    <t>M2</t>
  </si>
  <si>
    <t>Batang</t>
  </si>
  <si>
    <t>Jumlah Tanam</t>
  </si>
  <si>
    <t>Catatan :</t>
  </si>
  <si>
    <t>REKAPITULASI KOMODITI CABE WKPP SEI BEDUK</t>
  </si>
  <si>
    <t>NO.</t>
  </si>
  <si>
    <t>NAMA</t>
  </si>
  <si>
    <t>TANGGAL</t>
  </si>
  <si>
    <t>PRODUKSI</t>
  </si>
  <si>
    <t>(KG)</t>
  </si>
  <si>
    <t>BUMI BERKAH</t>
  </si>
  <si>
    <t>MERAH</t>
  </si>
  <si>
    <t>HIJAU</t>
  </si>
  <si>
    <t>RAWIT</t>
  </si>
  <si>
    <t>RAWIT SETAN</t>
  </si>
  <si>
    <t>BUMI MAKMUR</t>
  </si>
  <si>
    <t>NANANG</t>
  </si>
  <si>
    <t>NURYANTO</t>
  </si>
  <si>
    <t>RAWIT HIJAU</t>
  </si>
  <si>
    <t>ALI HASIBUAN</t>
  </si>
  <si>
    <t>SARIJAN</t>
  </si>
  <si>
    <t>DIDI SUBAGYO</t>
  </si>
  <si>
    <t xml:space="preserve">    -1-20</t>
  </si>
  <si>
    <t>HAFID</t>
  </si>
  <si>
    <t>SUGIH WARAS</t>
  </si>
  <si>
    <t>IMRON</t>
  </si>
  <si>
    <t>HERONIMUS NGAJO</t>
  </si>
  <si>
    <t>TARJONO</t>
  </si>
  <si>
    <t>WITO</t>
  </si>
  <si>
    <t>WAKIDI</t>
  </si>
  <si>
    <t>BONANDI</t>
  </si>
  <si>
    <t>SUKARNO</t>
  </si>
  <si>
    <t>AGRO LESTARI</t>
  </si>
  <si>
    <t>VI</t>
  </si>
  <si>
    <t>KEMBANG JOYO</t>
  </si>
  <si>
    <t>SAMIDI</t>
  </si>
  <si>
    <t>17-10-19</t>
  </si>
  <si>
    <t>VII</t>
  </si>
  <si>
    <t>SEHATI</t>
  </si>
  <si>
    <t>NEBUKADNEZAR S</t>
  </si>
  <si>
    <t>OKTAVIANUS</t>
  </si>
  <si>
    <t>SEBASTIAN DHAKI</t>
  </si>
  <si>
    <t>VIII</t>
  </si>
  <si>
    <t>CAMPUR SARI</t>
  </si>
  <si>
    <t>RISMANTO</t>
  </si>
  <si>
    <t>IX</t>
  </si>
  <si>
    <t>MAJU BERSAMA</t>
  </si>
  <si>
    <t>SUNARYO</t>
  </si>
  <si>
    <t>KATENEN</t>
  </si>
  <si>
    <t>X</t>
  </si>
  <si>
    <t>TANI MAJU</t>
  </si>
  <si>
    <t>XI</t>
  </si>
  <si>
    <t>BUDI SIANIPAR</t>
  </si>
  <si>
    <t>DILAPORKAN OLEH,</t>
  </si>
  <si>
    <t>PARLINDUNGAN SIRAIT, SP</t>
  </si>
  <si>
    <t xml:space="preserve">LUAS TANAM </t>
  </si>
  <si>
    <t>JUMLAH TANAM</t>
  </si>
  <si>
    <t>Kg      +</t>
  </si>
  <si>
    <t>Kasi Pengembangan dan Kelembagaan Penyuluh</t>
  </si>
  <si>
    <t>HABIS</t>
  </si>
  <si>
    <t>Warsito</t>
  </si>
  <si>
    <t>Segian</t>
  </si>
  <si>
    <t>Korep</t>
  </si>
  <si>
    <t>15/01/2020</t>
  </si>
  <si>
    <t>JONO</t>
  </si>
  <si>
    <t>YASIR</t>
  </si>
  <si>
    <t>LALU IMAM</t>
  </si>
  <si>
    <t xml:space="preserve">RAWIT </t>
  </si>
  <si>
    <t>PAIDAH</t>
  </si>
  <si>
    <t>AAN</t>
  </si>
  <si>
    <t>TARSIUS</t>
  </si>
  <si>
    <t>KARSIMIN</t>
  </si>
  <si>
    <t>YANTO</t>
  </si>
  <si>
    <t>ESWAN</t>
  </si>
  <si>
    <t>15-1-2020</t>
  </si>
  <si>
    <t>RAHMAT</t>
  </si>
  <si>
    <t>25-9-2019</t>
  </si>
  <si>
    <t>SIDOMUKTI</t>
  </si>
  <si>
    <t>20-01-2020</t>
  </si>
  <si>
    <t>WONO SALAM</t>
  </si>
  <si>
    <t>Sembulang</t>
  </si>
  <si>
    <t>Bina Usaha Tani</t>
  </si>
  <si>
    <t>Akaimo</t>
  </si>
  <si>
    <t>18/10/2019</t>
  </si>
  <si>
    <t>Semai</t>
  </si>
  <si>
    <t xml:space="preserve">Sunarti </t>
  </si>
  <si>
    <t>Jeruk Nipis</t>
  </si>
  <si>
    <t>15 Btg/200 Kg</t>
  </si>
  <si>
    <t>Toto A</t>
  </si>
  <si>
    <t>Sugianto</t>
  </si>
  <si>
    <t>Olah Lahan</t>
  </si>
  <si>
    <t>Surbakti</t>
  </si>
  <si>
    <t>Jagung Manis</t>
  </si>
  <si>
    <t>Lukman H</t>
  </si>
  <si>
    <t>Sabarudin</t>
  </si>
  <si>
    <t>Wardoyo</t>
  </si>
  <si>
    <t>26/12/2019</t>
  </si>
  <si>
    <t>R. Supratman</t>
  </si>
  <si>
    <t>2 Bks</t>
  </si>
  <si>
    <t>6 Bks</t>
  </si>
  <si>
    <t>Waris Hidayat</t>
  </si>
  <si>
    <t>Juniatin</t>
  </si>
  <si>
    <t>Sukamto</t>
  </si>
  <si>
    <t>20/10/19</t>
  </si>
  <si>
    <t>Helmi Saudin</t>
  </si>
  <si>
    <t>Gambas</t>
  </si>
  <si>
    <t>1 Bks/60 Kg</t>
  </si>
  <si>
    <t>15/12/19</t>
  </si>
  <si>
    <t>Sarutomo</t>
  </si>
  <si>
    <t>10 Bks</t>
  </si>
  <si>
    <t>Mistono</t>
  </si>
  <si>
    <t>Jarkoni</t>
  </si>
  <si>
    <t>Daun Bawang</t>
  </si>
  <si>
    <t>1000 Btg</t>
  </si>
  <si>
    <t>20/1/2020</t>
  </si>
  <si>
    <t>Sembulang (Nora)</t>
  </si>
  <si>
    <t>Sei Beduk</t>
  </si>
  <si>
    <t>( Siti Nurbaya)</t>
  </si>
  <si>
    <t>(Madiyo)</t>
  </si>
  <si>
    <t>( Jefri Sihombing , SP)</t>
  </si>
  <si>
    <t>( Marleni)</t>
  </si>
  <si>
    <t>( Kurniawan Ginting, SP)</t>
  </si>
  <si>
    <t>Keterangan</t>
  </si>
  <si>
    <t>- Penurunan Produksi disebabkan umur tanaman cabe sudah tua (mati/bongkar)</t>
  </si>
  <si>
    <t>15/03/2020</t>
  </si>
  <si>
    <t>Panen ke 20x</t>
  </si>
  <si>
    <t>SUDAH HAMPIR DI BONGKAR</t>
  </si>
  <si>
    <t>PANEN KE 36</t>
  </si>
  <si>
    <t>PANEN KE 20</t>
  </si>
  <si>
    <t>PANEN 33 X</t>
  </si>
  <si>
    <t>Jumlah Total</t>
  </si>
  <si>
    <t>LAPORAN BULANAN PENYULUH PERTANIAN</t>
  </si>
  <si>
    <t>DINAS KETAHANAN PANGAN DAN PERTANIAN KOTA BATAM</t>
  </si>
  <si>
    <t>TAHUN 2020</t>
  </si>
  <si>
    <t>PROGRAMA / RENCANA KERJA</t>
  </si>
  <si>
    <t>BULAN</t>
  </si>
  <si>
    <t>JAN</t>
  </si>
  <si>
    <t>FEB</t>
  </si>
  <si>
    <t xml:space="preserve">MAR </t>
  </si>
  <si>
    <t>APR</t>
  </si>
  <si>
    <t>MEI</t>
  </si>
  <si>
    <t>AGT</t>
  </si>
  <si>
    <t>JUNI</t>
  </si>
  <si>
    <t>JULI</t>
  </si>
  <si>
    <t>SEP</t>
  </si>
  <si>
    <t>OKT</t>
  </si>
  <si>
    <t>NOP</t>
  </si>
  <si>
    <t>DES</t>
  </si>
  <si>
    <t>PARLIN SIRAIT, SP</t>
  </si>
  <si>
    <t>RASDAWATI</t>
  </si>
  <si>
    <t>MARLENI</t>
  </si>
  <si>
    <t>KURNIAWAN GINTING</t>
  </si>
  <si>
    <t>Kepala Seksi Pengembangan dan kelembagaan Penyuluh</t>
  </si>
  <si>
    <t>Agung Permana</t>
  </si>
  <si>
    <t>19740328 199703 1 004</t>
  </si>
  <si>
    <t>SEJAHTERA</t>
  </si>
  <si>
    <t>MANDIRI</t>
  </si>
  <si>
    <t>CIM GINTING</t>
  </si>
  <si>
    <t>MARKO GINTING</t>
  </si>
  <si>
    <t>FERI</t>
  </si>
  <si>
    <t>20-03-2020</t>
  </si>
  <si>
    <t>TALAM</t>
  </si>
  <si>
    <t>27-04-2020</t>
  </si>
  <si>
    <t xml:space="preserve">JAYA MAKMUR </t>
  </si>
  <si>
    <t>ABADI</t>
  </si>
  <si>
    <t>RONAL SIANTURI</t>
  </si>
  <si>
    <t xml:space="preserve">   -02-2020</t>
  </si>
  <si>
    <t>MISRAN</t>
  </si>
  <si>
    <t>XII</t>
  </si>
  <si>
    <t>XIII</t>
  </si>
  <si>
    <t>XIV</t>
  </si>
  <si>
    <t>LOH JINAWI</t>
  </si>
  <si>
    <t>AZIZ MARLIAN</t>
  </si>
  <si>
    <t>TUKINO</t>
  </si>
  <si>
    <t>ANTO CANIAGO</t>
  </si>
  <si>
    <t xml:space="preserve">   -02-20</t>
  </si>
  <si>
    <t>ALI GINTING</t>
  </si>
  <si>
    <t>JAN'20</t>
  </si>
  <si>
    <t>Merah Keriting</t>
  </si>
  <si>
    <t>MERAH KERITING</t>
  </si>
  <si>
    <t>WKKP Sembulang</t>
  </si>
  <si>
    <t>Tani Sejahtera 1</t>
  </si>
  <si>
    <t>Suyatno</t>
  </si>
  <si>
    <t>Abdullah S</t>
  </si>
  <si>
    <t>Prayetno</t>
  </si>
  <si>
    <t>Suliadi</t>
  </si>
  <si>
    <t>Rifai</t>
  </si>
  <si>
    <t>Danton Dogaran</t>
  </si>
  <si>
    <t>Sugeng Warsono</t>
  </si>
  <si>
    <t>R. Hutabarat</t>
  </si>
  <si>
    <t>M. Kartolo</t>
  </si>
  <si>
    <t>Juriah</t>
  </si>
  <si>
    <t>Maya Sinaga</t>
  </si>
  <si>
    <t>BOYADI</t>
  </si>
  <si>
    <t>16-06-20</t>
  </si>
  <si>
    <t>KATWAN</t>
  </si>
  <si>
    <t>GUNADI</t>
  </si>
  <si>
    <t>12 JUNI'20</t>
  </si>
  <si>
    <t>KASNO</t>
  </si>
  <si>
    <t>20 Mei'20</t>
  </si>
  <si>
    <t>10 Mei'20</t>
  </si>
  <si>
    <t>Setan</t>
  </si>
  <si>
    <t>dibongkar</t>
  </si>
  <si>
    <t>CR</t>
  </si>
  <si>
    <t>CK</t>
  </si>
  <si>
    <t>Total</t>
  </si>
  <si>
    <t>Produksi Cabe bulan Juni 2020</t>
  </si>
  <si>
    <t xml:space="preserve">- Ada penurunan luas / jumlah tanam karena harga cabe mengalami penurunan </t>
  </si>
  <si>
    <t>REKAPITULASI PRODUKSI KOMODITAS LOKAL DI KOTA BATAM</t>
  </si>
  <si>
    <t>Cabe Merah</t>
  </si>
  <si>
    <t>Cabe Hijau</t>
  </si>
  <si>
    <t>Terong</t>
  </si>
  <si>
    <t>Jagung</t>
  </si>
  <si>
    <t>Bayam</t>
  </si>
  <si>
    <t>Kangkung</t>
  </si>
  <si>
    <t>No</t>
  </si>
  <si>
    <t>Komoditas</t>
  </si>
  <si>
    <t>Timun</t>
  </si>
  <si>
    <t>Kacang Panjang</t>
  </si>
  <si>
    <t>Mahendra</t>
  </si>
  <si>
    <t>085367385007</t>
  </si>
  <si>
    <t>082288215795</t>
  </si>
  <si>
    <t>Agusman</t>
  </si>
  <si>
    <t>085374108110</t>
  </si>
  <si>
    <t>081276204741</t>
  </si>
  <si>
    <t>Toto</t>
  </si>
  <si>
    <t>085363830785</t>
  </si>
  <si>
    <t>Semangka</t>
  </si>
  <si>
    <t>Catatan:</t>
  </si>
  <si>
    <t>- Petani yang bisa dihubungi terkait produksi di Kelurahan Sembulang</t>
  </si>
  <si>
    <t>081277814292</t>
  </si>
  <si>
    <t>Hidayat</t>
  </si>
  <si>
    <t>- Petani yang bisa dihubungi terkait produksi di Kelurahan Sagulung</t>
  </si>
  <si>
    <t>Pujiono</t>
  </si>
  <si>
    <t>085779255738</t>
  </si>
  <si>
    <t>Hendrik</t>
  </si>
  <si>
    <t>081364144808</t>
  </si>
  <si>
    <t>Nur Khalim</t>
  </si>
  <si>
    <t>082388077080</t>
  </si>
  <si>
    <t>Suminto</t>
  </si>
  <si>
    <t>081275457778</t>
  </si>
  <si>
    <t>Sawi</t>
  </si>
  <si>
    <t>Parea</t>
  </si>
  <si>
    <t>Pepaya</t>
  </si>
  <si>
    <t>- Petani yang bisa dihubungi terkait produksi di Kelurahan Setokok</t>
  </si>
  <si>
    <t>Bayam, Kangkung, sawi</t>
  </si>
  <si>
    <t>Saipul</t>
  </si>
  <si>
    <t>082337004048</t>
  </si>
  <si>
    <t>082174200397</t>
  </si>
  <si>
    <t>Rasmianto</t>
  </si>
  <si>
    <t>085835919059</t>
  </si>
  <si>
    <t>Produksi rata-rata /Ha (Ton)</t>
  </si>
  <si>
    <t>Produksi rata-rata /Bln (Kg)</t>
  </si>
  <si>
    <t>Luas Tanam (Ha)</t>
  </si>
  <si>
    <t>Ketimun</t>
  </si>
  <si>
    <t>Bahasa</t>
  </si>
  <si>
    <t>Mate/Logika</t>
  </si>
  <si>
    <t>Visual</t>
  </si>
  <si>
    <t>INTERPERSONAL</t>
  </si>
  <si>
    <t>INTRAPESRNOAL</t>
  </si>
  <si>
    <t>Natural</t>
  </si>
  <si>
    <t>kinestic</t>
  </si>
  <si>
    <t>music</t>
  </si>
  <si>
    <t>- Petani yang bisa dihubungi terkait produksi di Kecamatan Nongsa</t>
  </si>
  <si>
    <t>Minok</t>
  </si>
  <si>
    <t>082284332842</t>
  </si>
  <si>
    <t>Mantri</t>
  </si>
  <si>
    <t>082167874740</t>
  </si>
  <si>
    <t>Widodo</t>
  </si>
  <si>
    <t>081364724090</t>
  </si>
  <si>
    <t>Adi</t>
  </si>
  <si>
    <t>085763913500</t>
  </si>
  <si>
    <t>- Petani yang bisa dihubungi terkait produksi di Kecamatan Sei Beduk</t>
  </si>
  <si>
    <t xml:space="preserve">Hafid </t>
  </si>
  <si>
    <t>082170118337</t>
  </si>
  <si>
    <t>Samidi Mangsang</t>
  </si>
  <si>
    <t>081277347827</t>
  </si>
  <si>
    <t>Mus Sugeh Waras</t>
  </si>
  <si>
    <t>082173157334</t>
  </si>
  <si>
    <t>Timun, Kacang Panjang</t>
  </si>
  <si>
    <t>Manto</t>
  </si>
  <si>
    <t>089693811006</t>
  </si>
  <si>
    <t xml:space="preserve">Nanang </t>
  </si>
  <si>
    <t>082174011919</t>
  </si>
  <si>
    <t>081270004086</t>
  </si>
  <si>
    <t>- Petani yang bisa dihubungi terkait produksi di Kecamatan Batu Aji</t>
  </si>
  <si>
    <t>Supriatna</t>
  </si>
  <si>
    <t>085668013733</t>
  </si>
  <si>
    <t>081364773406</t>
  </si>
  <si>
    <t>Daun Katu, Telur Puyuh</t>
  </si>
  <si>
    <t>081268594899</t>
  </si>
  <si>
    <t>081263998394</t>
  </si>
  <si>
    <t>085263422525</t>
  </si>
  <si>
    <t>DANTON</t>
  </si>
  <si>
    <t>081270570757</t>
  </si>
  <si>
    <t>08127050255</t>
  </si>
  <si>
    <t>081373856657</t>
  </si>
  <si>
    <t>pisang</t>
  </si>
  <si>
    <t>jagung ubikayu</t>
  </si>
  <si>
    <t>jagung sayuran</t>
  </si>
  <si>
    <t>jagung</t>
  </si>
  <si>
    <t>JONDRI  SIMBOLON</t>
  </si>
  <si>
    <t>JULHAM</t>
  </si>
  <si>
    <t>082387571796</t>
  </si>
  <si>
    <t>082286036061</t>
  </si>
  <si>
    <t>jambu sat=yuran</t>
  </si>
  <si>
    <t>081277060609</t>
  </si>
  <si>
    <t>cabe, jagung, sayuran Basah</t>
  </si>
  <si>
    <t>cabe</t>
  </si>
  <si>
    <t>Pisang</t>
  </si>
  <si>
    <t>cabe, jagung, Kacang panjang</t>
  </si>
  <si>
    <t>Nama</t>
  </si>
  <si>
    <t>Jenis Komoditas</t>
  </si>
  <si>
    <t>No HP</t>
  </si>
  <si>
    <t>Kecamatan/Kelurahan</t>
  </si>
  <si>
    <t>Galang/ Rempang Cate</t>
  </si>
  <si>
    <t>Galang/Sembulang</t>
  </si>
  <si>
    <t>Bulang/Setokok</t>
  </si>
  <si>
    <t>M. Yamin</t>
  </si>
  <si>
    <t>Surbekti</t>
  </si>
  <si>
    <t>Thamrin</t>
  </si>
  <si>
    <t>Denny Simanjuntak</t>
  </si>
  <si>
    <t>Nur Ali</t>
  </si>
  <si>
    <t>Danton</t>
  </si>
  <si>
    <t>Jonri Simbolon</t>
  </si>
  <si>
    <t>Julham</t>
  </si>
  <si>
    <t>jambu merah biji, sayuran</t>
  </si>
  <si>
    <t>Cabe Merah/Hijau</t>
  </si>
  <si>
    <t>Jeruk Asam, Sayuran Basah</t>
  </si>
  <si>
    <t>Sayuran Basah</t>
  </si>
  <si>
    <t>Pisang, Pepaya</t>
  </si>
  <si>
    <t>Pisang, Sayuran Basah</t>
  </si>
  <si>
    <t>Kacang Panjang,Timun, Jagung</t>
  </si>
  <si>
    <t>Jagung dan cabe</t>
  </si>
  <si>
    <t>Kacang Panjang, semangka</t>
  </si>
  <si>
    <t>Semangka, Kacang Pjg, Jagung</t>
  </si>
  <si>
    <t>Mus Sugih Waras</t>
  </si>
  <si>
    <t>Talam</t>
  </si>
  <si>
    <t xml:space="preserve">Cabe Hijau, cabe Rawit </t>
  </si>
  <si>
    <t>085234937327</t>
  </si>
  <si>
    <t>Kuswanto</t>
  </si>
  <si>
    <t>Muharjo</t>
  </si>
  <si>
    <t>Suswanto</t>
  </si>
  <si>
    <t>Jumiran</t>
  </si>
  <si>
    <t xml:space="preserve">Widodo </t>
  </si>
  <si>
    <t>15-01-2020</t>
  </si>
  <si>
    <t>28-01-2020</t>
  </si>
  <si>
    <t>28-12-2019</t>
  </si>
  <si>
    <t>20-12-2019</t>
  </si>
  <si>
    <t>18-01-2020</t>
  </si>
  <si>
    <t>Margi Kusomo Joyo</t>
  </si>
  <si>
    <t>Muhammad Nur Ali</t>
  </si>
  <si>
    <t>Blongkeng Makmur</t>
  </si>
  <si>
    <t>Edi Warzon</t>
  </si>
  <si>
    <t>Pranoto</t>
  </si>
  <si>
    <t>M. Lubis</t>
  </si>
  <si>
    <t>Sarwo</t>
  </si>
  <si>
    <t>Suyitno</t>
  </si>
  <si>
    <t>Kahar</t>
  </si>
  <si>
    <t>Selamet</t>
  </si>
  <si>
    <t>Heri</t>
  </si>
  <si>
    <t>15/6/2020</t>
  </si>
  <si>
    <t>20/6/2020</t>
  </si>
  <si>
    <t>Baru Tanam</t>
  </si>
  <si>
    <t>15-7-20</t>
  </si>
  <si>
    <t>Slamat S</t>
  </si>
  <si>
    <t>Parlindungan T</t>
  </si>
  <si>
    <t>Jackson</t>
  </si>
  <si>
    <t>Sumani</t>
  </si>
  <si>
    <t>rawit setan</t>
  </si>
  <si>
    <t>rawit hijau</t>
  </si>
  <si>
    <t>Hijau</t>
  </si>
  <si>
    <t>16-6-2020</t>
  </si>
  <si>
    <t>hijau</t>
  </si>
  <si>
    <t>NARIMAN</t>
  </si>
  <si>
    <t>15-02-2020</t>
  </si>
  <si>
    <t>14-2-2020</t>
  </si>
  <si>
    <t>15-7-2020</t>
  </si>
  <si>
    <t>JUL'20</t>
  </si>
  <si>
    <t>rawit  hijau</t>
  </si>
  <si>
    <t>Suprihatin</t>
  </si>
  <si>
    <t>Pandi Efendi</t>
  </si>
  <si>
    <t>Sabas Johanes M</t>
  </si>
  <si>
    <t>Wasito</t>
  </si>
  <si>
    <t>25/02/2020</t>
  </si>
  <si>
    <t>Bongkar</t>
  </si>
  <si>
    <t>Juli 2020</t>
  </si>
  <si>
    <t>- Penurunan Produksi disebabkan umur tanaman cabe sudah tua akibat (mati/bongkar)</t>
  </si>
  <si>
    <t>f</t>
  </si>
  <si>
    <t>Contact Person Petani penghasil komoditas hortikultura di Kota Batam</t>
  </si>
  <si>
    <t>Batam, 03 Agustus 2020</t>
  </si>
  <si>
    <t>Bulan Agustus 2020</t>
  </si>
  <si>
    <t>Batam, 7 September 2020</t>
  </si>
  <si>
    <t>Panen 16</t>
  </si>
  <si>
    <t>Panen 8</t>
  </si>
  <si>
    <t>Panen 14</t>
  </si>
  <si>
    <t>Panen 3</t>
  </si>
  <si>
    <t>Panen 2</t>
  </si>
  <si>
    <t>Panen 4</t>
  </si>
  <si>
    <t>Panen 38</t>
  </si>
  <si>
    <t>Panen 12</t>
  </si>
  <si>
    <t>Muhammad Yamin</t>
  </si>
  <si>
    <t>habis</t>
  </si>
  <si>
    <t>-</t>
  </si>
  <si>
    <t>rusak</t>
  </si>
  <si>
    <t>k. hijau/rusak</t>
  </si>
  <si>
    <t>k. hijau</t>
  </si>
  <si>
    <t>rawit hijau/bongkar</t>
  </si>
  <si>
    <t>sudah dibongkar</t>
  </si>
  <si>
    <t>karena rusak</t>
  </si>
  <si>
    <t>rawit</t>
  </si>
  <si>
    <t>Abdul Fatah</t>
  </si>
  <si>
    <t>21-7-20</t>
  </si>
  <si>
    <t>Kasnawi</t>
  </si>
  <si>
    <t>25-7-20</t>
  </si>
  <si>
    <t>Abdul rosyid</t>
  </si>
  <si>
    <t xml:space="preserve">Minggu II </t>
  </si>
  <si>
    <t>Agustus 2020</t>
  </si>
  <si>
    <t xml:space="preserve">Minggu I </t>
  </si>
  <si>
    <t>Minggu III</t>
  </si>
  <si>
    <t xml:space="preserve">Minggu IV </t>
  </si>
  <si>
    <t xml:space="preserve">Minggu I Bulan Agustus 2020 </t>
  </si>
  <si>
    <t xml:space="preserve">Minggu II Bulan Agustus 2020 </t>
  </si>
  <si>
    <t xml:space="preserve">Minggu III Bulan Agustus 2020 </t>
  </si>
  <si>
    <t xml:space="preserve">Minggu IV Bulan Agustus 2020 </t>
  </si>
  <si>
    <t>- Peningkatan Luas Tanam baru untuk mengganti tanaman yang sudah dibongkar/habis produksi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</si>
</sst>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3">
    <xf numFmtId="0" fontId="0" fillId="0" borderId="0" xfId="0"/>
    <xf numFmtId="0" fontId="0" fillId="0" borderId="6" xfId="0" applyBorder="1"/>
    <xf numFmtId="164" fontId="0" fillId="0" borderId="0" xfId="1" applyNumberFormat="1" applyFont="1"/>
    <xf numFmtId="164" fontId="2" fillId="0" borderId="1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2" fillId="0" borderId="5" xfId="1" applyNumberFormat="1" applyFont="1" applyBorder="1"/>
    <xf numFmtId="164" fontId="2" fillId="0" borderId="2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vertical="center" wrapText="1"/>
    </xf>
    <xf numFmtId="164" fontId="2" fillId="3" borderId="6" xfId="1" applyNumberFormat="1" applyFont="1" applyFill="1" applyBorder="1"/>
    <xf numFmtId="164" fontId="0" fillId="0" borderId="6" xfId="1" applyNumberFormat="1" applyFont="1" applyBorder="1" applyAlignment="1">
      <alignment vertical="center" wrapText="1"/>
    </xf>
    <xf numFmtId="164" fontId="2" fillId="0" borderId="2" xfId="1" applyNumberFormat="1" applyFont="1" applyBorder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/>
    <xf numFmtId="164" fontId="0" fillId="0" borderId="0" xfId="1" applyNumberFormat="1" applyFont="1" applyAlignment="1">
      <alignment wrapText="1"/>
    </xf>
    <xf numFmtId="164" fontId="2" fillId="2" borderId="6" xfId="1" applyNumberFormat="1" applyFont="1" applyFill="1" applyBorder="1" applyAlignment="1">
      <alignment horizontal="center"/>
    </xf>
    <xf numFmtId="164" fontId="2" fillId="4" borderId="6" xfId="1" applyNumberFormat="1" applyFont="1" applyFill="1" applyBorder="1" applyAlignment="1">
      <alignment horizontal="center"/>
    </xf>
    <xf numFmtId="164" fontId="2" fillId="3" borderId="6" xfId="1" applyNumberFormat="1" applyFont="1" applyFill="1" applyBorder="1" applyAlignment="1">
      <alignment horizontal="center"/>
    </xf>
    <xf numFmtId="164" fontId="2" fillId="6" borderId="6" xfId="1" applyNumberFormat="1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164" fontId="2" fillId="0" borderId="6" xfId="1" applyNumberFormat="1" applyFont="1" applyBorder="1"/>
    <xf numFmtId="164" fontId="0" fillId="0" borderId="6" xfId="1" applyNumberFormat="1" applyFont="1" applyBorder="1"/>
    <xf numFmtId="164" fontId="2" fillId="0" borderId="2" xfId="1" applyNumberFormat="1" applyFont="1" applyBorder="1"/>
    <xf numFmtId="164" fontId="2" fillId="0" borderId="6" xfId="1" applyNumberFormat="1" applyFont="1" applyBorder="1" applyAlignment="1">
      <alignment horizontal="center" vertical="center"/>
    </xf>
    <xf numFmtId="164" fontId="2" fillId="5" borderId="6" xfId="1" applyNumberFormat="1" applyFont="1" applyFill="1" applyBorder="1"/>
    <xf numFmtId="164" fontId="0" fillId="5" borderId="6" xfId="1" applyNumberFormat="1" applyFont="1" applyFill="1" applyBorder="1"/>
    <xf numFmtId="164" fontId="2" fillId="5" borderId="2" xfId="1" applyNumberFormat="1" applyFont="1" applyFill="1" applyBorder="1"/>
    <xf numFmtId="164" fontId="0" fillId="5" borderId="0" xfId="1" applyNumberFormat="1" applyFont="1" applyFill="1"/>
    <xf numFmtId="164" fontId="2" fillId="5" borderId="6" xfId="1" applyNumberFormat="1" applyFont="1" applyFill="1" applyBorder="1" applyAlignment="1">
      <alignment horizontal="left"/>
    </xf>
    <xf numFmtId="164" fontId="2" fillId="0" borderId="6" xfId="1" applyNumberFormat="1" applyFont="1" applyBorder="1" applyAlignment="1">
      <alignment horizontal="center"/>
    </xf>
    <xf numFmtId="164" fontId="2" fillId="4" borderId="6" xfId="1" applyNumberFormat="1" applyFont="1" applyFill="1" applyBorder="1"/>
    <xf numFmtId="164" fontId="2" fillId="5" borderId="6" xfId="1" applyNumberFormat="1" applyFont="1" applyFill="1" applyBorder="1" applyAlignment="1">
      <alignment horizontal="center" vertical="center"/>
    </xf>
    <xf numFmtId="14" fontId="2" fillId="0" borderId="6" xfId="1" applyNumberFormat="1" applyFont="1" applyBorder="1" applyAlignment="1">
      <alignment horizontal="center"/>
    </xf>
    <xf numFmtId="0" fontId="2" fillId="0" borderId="6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vertical="center"/>
    </xf>
    <xf numFmtId="164" fontId="2" fillId="0" borderId="6" xfId="1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vertical="center"/>
    </xf>
    <xf numFmtId="164" fontId="2" fillId="3" borderId="6" xfId="1" applyNumberFormat="1" applyFont="1" applyFill="1" applyBorder="1" applyAlignment="1">
      <alignment horizontal="center" vertical="center" wrapText="1"/>
    </xf>
    <xf numFmtId="164" fontId="2" fillId="6" borderId="6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/>
    </xf>
    <xf numFmtId="164" fontId="5" fillId="0" borderId="0" xfId="1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4" fontId="0" fillId="0" borderId="6" xfId="0" applyNumberFormat="1" applyBorder="1"/>
    <xf numFmtId="0" fontId="0" fillId="0" borderId="6" xfId="0" applyFill="1" applyBorder="1"/>
    <xf numFmtId="0" fontId="0" fillId="0" borderId="1" xfId="0" applyFill="1" applyBorder="1"/>
    <xf numFmtId="164" fontId="7" fillId="0" borderId="0" xfId="1" applyNumberFormat="1" applyFont="1"/>
    <xf numFmtId="164" fontId="8" fillId="0" borderId="0" xfId="1" applyNumberFormat="1" applyFont="1"/>
    <xf numFmtId="164" fontId="0" fillId="0" borderId="0" xfId="1" applyNumberFormat="1" applyFont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1" fontId="2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4" fillId="0" borderId="6" xfId="1" applyNumberFormat="1" applyFont="1" applyBorder="1" applyAlignment="1">
      <alignment horizontal="center"/>
    </xf>
    <xf numFmtId="14" fontId="4" fillId="0" borderId="6" xfId="1" applyNumberFormat="1" applyFont="1" applyBorder="1" applyAlignment="1">
      <alignment horizontal="right" vertical="center" wrapText="1"/>
    </xf>
    <xf numFmtId="14" fontId="4" fillId="0" borderId="6" xfId="0" applyNumberFormat="1" applyFont="1" applyBorder="1" applyAlignment="1">
      <alignment horizontal="center"/>
    </xf>
    <xf numFmtId="14" fontId="4" fillId="0" borderId="0" xfId="1" applyNumberFormat="1" applyFont="1" applyAlignment="1">
      <alignment horizontal="right"/>
    </xf>
    <xf numFmtId="14" fontId="2" fillId="5" borderId="6" xfId="1" applyNumberFormat="1" applyFont="1" applyFill="1" applyBorder="1"/>
    <xf numFmtId="164" fontId="0" fillId="0" borderId="0" xfId="1" quotePrefix="1" applyNumberFormat="1" applyFon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6" xfId="0" applyBorder="1" applyAlignment="1">
      <alignment horizontal="left" wrapText="1"/>
    </xf>
    <xf numFmtId="14" fontId="2" fillId="0" borderId="6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164" fontId="7" fillId="0" borderId="0" xfId="1" applyNumberFormat="1" applyFont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quotePrefix="1"/>
    <xf numFmtId="164" fontId="0" fillId="0" borderId="6" xfId="1" applyNumberFormat="1" applyFont="1" applyBorder="1" applyAlignment="1">
      <alignment horizontal="center" wrapText="1"/>
    </xf>
    <xf numFmtId="164" fontId="0" fillId="0" borderId="6" xfId="1" applyNumberFormat="1" applyFont="1" applyBorder="1" applyAlignment="1"/>
    <xf numFmtId="43" fontId="0" fillId="0" borderId="6" xfId="1" applyFont="1" applyBorder="1" applyAlignment="1"/>
    <xf numFmtId="1" fontId="0" fillId="0" borderId="6" xfId="1" applyNumberFormat="1" applyFont="1" applyBorder="1"/>
    <xf numFmtId="1" fontId="0" fillId="0" borderId="6" xfId="0" applyNumberFormat="1" applyBorder="1"/>
    <xf numFmtId="43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6" xfId="1" applyNumberFormat="1" applyFont="1" applyBorder="1" applyAlignment="1">
      <alignment horizontal="center"/>
    </xf>
    <xf numFmtId="0" fontId="10" fillId="0" borderId="0" xfId="0" applyFont="1"/>
    <xf numFmtId="164" fontId="10" fillId="0" borderId="0" xfId="1" applyNumberFormat="1" applyFont="1"/>
    <xf numFmtId="0" fontId="10" fillId="0" borderId="0" xfId="0" quotePrefix="1" applyFont="1"/>
    <xf numFmtId="0" fontId="10" fillId="0" borderId="0" xfId="0" applyFont="1" applyBorder="1"/>
    <xf numFmtId="0" fontId="10" fillId="0" borderId="0" xfId="0" quotePrefix="1" applyFont="1" applyBorder="1" applyAlignment="1">
      <alignment horizontal="left"/>
    </xf>
    <xf numFmtId="0" fontId="10" fillId="0" borderId="0" xfId="0" quotePrefix="1" applyFont="1" applyBorder="1"/>
    <xf numFmtId="0" fontId="0" fillId="0" borderId="6" xfId="0" applyFont="1" applyBorder="1"/>
    <xf numFmtId="0" fontId="0" fillId="0" borderId="6" xfId="0" quotePrefix="1" applyFont="1" applyBorder="1" applyAlignment="1">
      <alignment horizontal="left"/>
    </xf>
    <xf numFmtId="0" fontId="0" fillId="0" borderId="6" xfId="0" quotePrefix="1" applyBorder="1" applyAlignment="1">
      <alignment horizontal="left"/>
    </xf>
    <xf numFmtId="0" fontId="0" fillId="0" borderId="6" xfId="0" quotePrefix="1" applyFont="1" applyBorder="1"/>
    <xf numFmtId="0" fontId="0" fillId="0" borderId="6" xfId="0" quotePrefix="1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11" xfId="0" applyBorder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1" applyNumberFormat="1" applyFont="1" applyAlignment="1">
      <alignment horizontal="center" vertical="top"/>
    </xf>
    <xf numFmtId="1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1" applyNumberFormat="1" applyFont="1" applyAlignment="1">
      <alignment horizontal="center" wrapText="1"/>
    </xf>
    <xf numFmtId="164" fontId="6" fillId="0" borderId="0" xfId="1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horizontal="center" wrapText="1"/>
    </xf>
    <xf numFmtId="0" fontId="0" fillId="0" borderId="12" xfId="0" applyBorder="1" applyAlignment="1">
      <alignment wrapText="1"/>
    </xf>
    <xf numFmtId="164" fontId="0" fillId="0" borderId="2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vertical="center"/>
    </xf>
    <xf numFmtId="164" fontId="0" fillId="0" borderId="5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horizontal="center" wrapText="1"/>
    </xf>
    <xf numFmtId="164" fontId="2" fillId="0" borderId="5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14" fontId="4" fillId="0" borderId="5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4" fillId="0" borderId="8" xfId="1" applyNumberFormat="1" applyFont="1" applyBorder="1" applyAlignment="1">
      <alignment horizontal="center"/>
    </xf>
    <xf numFmtId="164" fontId="4" fillId="0" borderId="9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43" fontId="0" fillId="0" borderId="6" xfId="1" applyFont="1" applyBorder="1" applyAlignment="1">
      <alignment vertical="center" wrapText="1"/>
    </xf>
    <xf numFmtId="164" fontId="0" fillId="0" borderId="6" xfId="1" applyNumberFormat="1" applyFont="1" applyBorder="1" applyAlignment="1">
      <alignment vertical="center" wrapText="1"/>
    </xf>
    <xf numFmtId="0" fontId="11" fillId="0" borderId="0" xfId="0" applyFont="1" applyAlignment="1">
      <alignment horizontal="center"/>
    </xf>
    <xf numFmtId="164" fontId="0" fillId="0" borderId="11" xfId="1" applyNumberFormat="1" applyFont="1" applyBorder="1"/>
    <xf numFmtId="164" fontId="0" fillId="0" borderId="0" xfId="1" quotePrefix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L%20Samsung\Downloads\CABE%202020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aporan%20Produksi%20Cabe%20Batam%20Mei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aporan%20Produksi%20Cabe%20Batam%20Juni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Laporan%20Produksi%20Cabe%20Batam%20Juli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'20"/>
      <sheetName val="DES'19"/>
      <sheetName val="Sheet3"/>
      <sheetName val="FEB'20"/>
      <sheetName val="MARET'20"/>
      <sheetName val="APRIL'20"/>
      <sheetName val="Mei'20"/>
      <sheetName val="JUNI"/>
      <sheetName val="Jul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9">
          <cell r="G89">
            <v>8421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lin2"/>
      <sheetName val="Parlin"/>
      <sheetName val="Rasda"/>
      <sheetName val="Ginting"/>
      <sheetName val="Leni"/>
      <sheetName val="Jefri"/>
      <sheetName val="Madiyo"/>
      <sheetName val="Nora"/>
      <sheetName val="Batam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I7">
            <v>120</v>
          </cell>
          <cell r="J7">
            <v>100</v>
          </cell>
          <cell r="K7">
            <v>90</v>
          </cell>
          <cell r="L7">
            <v>80</v>
          </cell>
        </row>
        <row r="8">
          <cell r="I8">
            <v>350</v>
          </cell>
          <cell r="J8">
            <v>400</v>
          </cell>
          <cell r="K8">
            <v>450</v>
          </cell>
          <cell r="L8">
            <v>500</v>
          </cell>
        </row>
        <row r="9">
          <cell r="I9">
            <v>100</v>
          </cell>
          <cell r="J9">
            <v>90</v>
          </cell>
          <cell r="K9">
            <v>80</v>
          </cell>
          <cell r="L9">
            <v>60</v>
          </cell>
        </row>
        <row r="10">
          <cell r="I10">
            <v>250</v>
          </cell>
          <cell r="J10">
            <v>230</v>
          </cell>
          <cell r="K10">
            <v>210</v>
          </cell>
          <cell r="L10">
            <v>200</v>
          </cell>
        </row>
        <row r="11">
          <cell r="I11">
            <v>300</v>
          </cell>
          <cell r="J11">
            <v>270</v>
          </cell>
          <cell r="K11">
            <v>260</v>
          </cell>
          <cell r="L11">
            <v>230</v>
          </cell>
        </row>
        <row r="12">
          <cell r="I12">
            <v>60</v>
          </cell>
          <cell r="J12">
            <v>55</v>
          </cell>
          <cell r="K12">
            <v>50</v>
          </cell>
          <cell r="L12">
            <v>50</v>
          </cell>
        </row>
        <row r="13">
          <cell r="I13">
            <v>340</v>
          </cell>
          <cell r="J13">
            <v>360</v>
          </cell>
          <cell r="K13">
            <v>380</v>
          </cell>
          <cell r="L13">
            <v>400</v>
          </cell>
        </row>
        <row r="14">
          <cell r="I14">
            <v>100</v>
          </cell>
          <cell r="J14">
            <v>120</v>
          </cell>
          <cell r="K14">
            <v>150</v>
          </cell>
          <cell r="L14">
            <v>170</v>
          </cell>
        </row>
      </sheetData>
      <sheetData sheetId="5" refreshError="1"/>
      <sheetData sheetId="6" refreshError="1"/>
      <sheetData sheetId="7" refreshError="1"/>
      <sheetData sheetId="8">
        <row r="18">
          <cell r="E18">
            <v>532812.25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lin2"/>
      <sheetName val="Rasda"/>
      <sheetName val="Ginting"/>
      <sheetName val="Leni"/>
      <sheetName val="Jefri"/>
      <sheetName val="Madiyo"/>
      <sheetName val="Nora"/>
      <sheetName val="Batam"/>
      <sheetName val="I"/>
      <sheetName val="II"/>
      <sheetName val="III"/>
      <sheetName val="IV"/>
      <sheetName val="LB"/>
      <sheetName val="Semua "/>
      <sheetName val="stat"/>
    </sheetNames>
    <sheetDataSet>
      <sheetData sheetId="0"/>
      <sheetData sheetId="1"/>
      <sheetData sheetId="2"/>
      <sheetData sheetId="3"/>
      <sheetData sheetId="4"/>
      <sheetData sheetId="5">
        <row r="7">
          <cell r="I7">
            <v>64</v>
          </cell>
        </row>
        <row r="8">
          <cell r="I8">
            <v>56</v>
          </cell>
        </row>
        <row r="9">
          <cell r="I9">
            <v>64</v>
          </cell>
        </row>
        <row r="10">
          <cell r="I10">
            <v>40</v>
          </cell>
        </row>
        <row r="11">
          <cell r="I11">
            <v>36</v>
          </cell>
        </row>
        <row r="12">
          <cell r="I12">
            <v>24</v>
          </cell>
        </row>
        <row r="13">
          <cell r="I13">
            <v>48</v>
          </cell>
        </row>
        <row r="14">
          <cell r="I14">
            <v>76</v>
          </cell>
        </row>
        <row r="15">
          <cell r="I15">
            <v>100</v>
          </cell>
        </row>
        <row r="16">
          <cell r="I16">
            <v>120</v>
          </cell>
        </row>
        <row r="17">
          <cell r="I17">
            <v>48</v>
          </cell>
        </row>
        <row r="18">
          <cell r="I18">
            <v>36</v>
          </cell>
        </row>
        <row r="19">
          <cell r="I19">
            <v>40</v>
          </cell>
        </row>
        <row r="20">
          <cell r="I20">
            <v>40</v>
          </cell>
        </row>
        <row r="21">
          <cell r="I21">
            <v>48</v>
          </cell>
        </row>
        <row r="22">
          <cell r="I22">
            <v>28</v>
          </cell>
        </row>
      </sheetData>
      <sheetData sheetId="6"/>
      <sheetData sheetId="7">
        <row r="18">
          <cell r="E18">
            <v>512337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lin2"/>
      <sheetName val="Rasda"/>
      <sheetName val="Ginting"/>
      <sheetName val="Leni"/>
      <sheetName val="Jefri"/>
      <sheetName val="Madiyo"/>
      <sheetName val="Nora"/>
      <sheetName val="Batam"/>
      <sheetName val="I"/>
      <sheetName val="II"/>
      <sheetName val="III"/>
      <sheetName val="IV"/>
      <sheetName val="LB"/>
      <sheetName val="hORT"/>
      <sheetName val="stat"/>
      <sheetName val="c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8">
          <cell r="E18">
            <v>363250</v>
          </cell>
        </row>
        <row r="19">
          <cell r="E19">
            <v>384350</v>
          </cell>
        </row>
        <row r="21">
          <cell r="E21">
            <v>2684</v>
          </cell>
        </row>
        <row r="22">
          <cell r="E22">
            <v>2407</v>
          </cell>
        </row>
        <row r="23">
          <cell r="G23">
            <v>29290</v>
          </cell>
        </row>
        <row r="24">
          <cell r="E24">
            <v>687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opLeftCell="A74" workbookViewId="0">
      <selection activeCell="G93" sqref="G93"/>
    </sheetView>
  </sheetViews>
  <sheetFormatPr defaultRowHeight="15"/>
  <cols>
    <col min="1" max="1" width="4" customWidth="1"/>
    <col min="2" max="2" width="16.85546875" customWidth="1"/>
    <col min="3" max="3" width="19.140625" customWidth="1"/>
    <col min="4" max="4" width="12.140625" customWidth="1"/>
    <col min="5" max="6" width="11.5703125" bestFit="1" customWidth="1"/>
    <col min="7" max="7" width="10.5703125" bestFit="1" customWidth="1"/>
    <col min="8" max="9" width="9.28515625" bestFit="1" customWidth="1"/>
    <col min="10" max="10" width="10.5703125" bestFit="1" customWidth="1"/>
    <col min="11" max="11" width="9.5703125" bestFit="1" customWidth="1"/>
    <col min="12" max="12" width="23" customWidth="1"/>
  </cols>
  <sheetData>
    <row r="1" spans="1:12">
      <c r="A1" s="129" t="s">
        <v>164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>
      <c r="A2" s="130" t="str">
        <f>Rasda!A3</f>
        <v>Bulan Agustus 2020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>
      <c r="A3" s="46" t="s">
        <v>165</v>
      </c>
      <c r="B3" s="47" t="s">
        <v>1</v>
      </c>
      <c r="C3" s="47" t="s">
        <v>166</v>
      </c>
      <c r="D3" s="47" t="s">
        <v>167</v>
      </c>
      <c r="E3" s="134" t="s">
        <v>215</v>
      </c>
      <c r="F3" s="136" t="s">
        <v>216</v>
      </c>
      <c r="G3" s="47" t="s">
        <v>168</v>
      </c>
      <c r="H3" s="17" t="s">
        <v>26</v>
      </c>
      <c r="I3" s="18" t="s">
        <v>16</v>
      </c>
      <c r="J3" s="19" t="s">
        <v>14</v>
      </c>
      <c r="K3" s="20" t="s">
        <v>14</v>
      </c>
      <c r="L3" s="47" t="s">
        <v>4</v>
      </c>
    </row>
    <row r="4" spans="1:12">
      <c r="A4" s="48"/>
      <c r="B4" s="49" t="s">
        <v>5</v>
      </c>
      <c r="C4" s="49" t="s">
        <v>6</v>
      </c>
      <c r="D4" s="49" t="s">
        <v>7</v>
      </c>
      <c r="E4" s="135"/>
      <c r="F4" s="137"/>
      <c r="G4" s="49" t="s">
        <v>169</v>
      </c>
      <c r="H4" s="36">
        <v>14</v>
      </c>
      <c r="I4" s="35">
        <v>15</v>
      </c>
      <c r="J4" s="35">
        <v>16</v>
      </c>
      <c r="K4" s="35">
        <v>17</v>
      </c>
      <c r="L4" s="48"/>
    </row>
    <row r="5" spans="1:12">
      <c r="A5" s="1" t="s">
        <v>8</v>
      </c>
      <c r="B5" s="1" t="s">
        <v>170</v>
      </c>
      <c r="C5" s="1" t="s">
        <v>100</v>
      </c>
      <c r="D5" s="1"/>
      <c r="E5" s="1">
        <v>500</v>
      </c>
      <c r="F5" s="1"/>
      <c r="G5" s="1">
        <v>10</v>
      </c>
      <c r="H5" s="1">
        <f>G5</f>
        <v>10</v>
      </c>
      <c r="I5" s="1"/>
      <c r="J5" s="1"/>
      <c r="K5" s="1"/>
      <c r="L5" s="1" t="s">
        <v>361</v>
      </c>
    </row>
    <row r="6" spans="1:12">
      <c r="A6" s="1"/>
      <c r="B6" s="1"/>
      <c r="C6" s="1" t="s">
        <v>349</v>
      </c>
      <c r="D6" s="1"/>
      <c r="E6" s="1">
        <v>500</v>
      </c>
      <c r="F6" s="1"/>
      <c r="G6" s="1">
        <v>50</v>
      </c>
      <c r="H6" s="1">
        <f t="shared" ref="H6:H8" si="0">G6</f>
        <v>50</v>
      </c>
      <c r="I6" s="1"/>
      <c r="J6" s="1"/>
      <c r="K6" s="1"/>
      <c r="L6" s="1" t="s">
        <v>361</v>
      </c>
    </row>
    <row r="7" spans="1:12">
      <c r="A7" s="1"/>
      <c r="B7" s="1"/>
      <c r="C7" s="1" t="s">
        <v>350</v>
      </c>
      <c r="D7" s="1"/>
      <c r="E7" s="1">
        <v>500</v>
      </c>
      <c r="F7" s="1"/>
      <c r="G7" s="1">
        <v>50</v>
      </c>
      <c r="H7" s="1">
        <f t="shared" si="0"/>
        <v>50</v>
      </c>
      <c r="I7" s="1"/>
      <c r="J7" s="1"/>
      <c r="K7" s="1"/>
      <c r="L7" s="1" t="s">
        <v>361</v>
      </c>
    </row>
    <row r="8" spans="1:12">
      <c r="A8" s="1"/>
      <c r="B8" s="1"/>
      <c r="C8" s="1" t="s">
        <v>351</v>
      </c>
      <c r="D8" s="50"/>
      <c r="E8" s="1">
        <v>500</v>
      </c>
      <c r="F8" s="1"/>
      <c r="G8" s="1">
        <v>10</v>
      </c>
      <c r="H8" s="1">
        <f t="shared" si="0"/>
        <v>10</v>
      </c>
      <c r="I8" s="1"/>
      <c r="J8" s="1"/>
      <c r="K8" s="1"/>
      <c r="L8" s="1" t="s">
        <v>361</v>
      </c>
    </row>
    <row r="9" spans="1: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51" t="s">
        <v>9</v>
      </c>
      <c r="B12" s="1" t="s">
        <v>175</v>
      </c>
      <c r="C12" s="1" t="s">
        <v>176</v>
      </c>
      <c r="D12" s="1" t="s">
        <v>335</v>
      </c>
      <c r="E12" s="1">
        <v>2000</v>
      </c>
      <c r="F12" s="1"/>
      <c r="G12" s="1">
        <v>350</v>
      </c>
      <c r="H12" s="1"/>
      <c r="I12" s="1"/>
      <c r="J12" s="1"/>
      <c r="K12" s="1">
        <f>G12</f>
        <v>350</v>
      </c>
      <c r="L12" s="1" t="s">
        <v>338</v>
      </c>
    </row>
    <row r="13" spans="1:12">
      <c r="A13" s="51"/>
      <c r="B13" s="1"/>
      <c r="C13" s="1"/>
      <c r="D13" s="1"/>
      <c r="E13" s="1"/>
      <c r="F13" s="1"/>
      <c r="G13" s="1">
        <v>1250</v>
      </c>
      <c r="H13" s="1"/>
      <c r="I13" s="1"/>
      <c r="J13" s="1">
        <f>G13</f>
        <v>1250</v>
      </c>
      <c r="K13" s="1"/>
      <c r="L13" s="1" t="s">
        <v>172</v>
      </c>
    </row>
    <row r="14" spans="1:12">
      <c r="A14" s="51"/>
      <c r="B14" s="1"/>
      <c r="C14" s="1" t="s">
        <v>224</v>
      </c>
      <c r="D14" s="1"/>
      <c r="E14" s="1">
        <v>1000</v>
      </c>
      <c r="F14" s="1">
        <f t="shared" ref="F14:F17" si="1">E14</f>
        <v>1000</v>
      </c>
      <c r="G14" s="1">
        <v>50</v>
      </c>
      <c r="H14" s="1"/>
      <c r="I14" s="1">
        <f>G14</f>
        <v>50</v>
      </c>
      <c r="J14" s="1"/>
      <c r="K14" s="1"/>
      <c r="L14" s="1" t="s">
        <v>227</v>
      </c>
    </row>
    <row r="15" spans="1:12">
      <c r="A15" s="51"/>
      <c r="B15" s="1"/>
      <c r="C15" s="1" t="s">
        <v>177</v>
      </c>
      <c r="D15" s="1"/>
      <c r="E15" s="1">
        <v>2500</v>
      </c>
      <c r="F15" s="1">
        <f t="shared" si="1"/>
        <v>2500</v>
      </c>
      <c r="G15" s="1">
        <v>210</v>
      </c>
      <c r="H15" s="1"/>
      <c r="I15" s="1">
        <f>G15</f>
        <v>210</v>
      </c>
      <c r="J15" s="1"/>
      <c r="K15" s="1"/>
      <c r="L15" s="1" t="s">
        <v>178</v>
      </c>
    </row>
    <row r="16" spans="1:12">
      <c r="A16" s="51"/>
      <c r="B16" s="1"/>
      <c r="C16" s="1" t="s">
        <v>225</v>
      </c>
      <c r="D16" s="1"/>
      <c r="E16" s="1">
        <v>500</v>
      </c>
      <c r="F16" s="1">
        <f t="shared" si="1"/>
        <v>500</v>
      </c>
      <c r="G16" s="1">
        <v>75</v>
      </c>
      <c r="H16" s="1"/>
      <c r="I16" s="1"/>
      <c r="J16" s="1">
        <f>G16</f>
        <v>75</v>
      </c>
      <c r="K16" s="1"/>
      <c r="L16" s="51" t="s">
        <v>172</v>
      </c>
    </row>
    <row r="17" spans="1:12">
      <c r="A17" s="51"/>
      <c r="B17" s="1"/>
      <c r="C17" s="1" t="s">
        <v>226</v>
      </c>
      <c r="D17" s="1"/>
      <c r="E17" s="1">
        <v>1000</v>
      </c>
      <c r="F17" s="1">
        <f t="shared" si="1"/>
        <v>1000</v>
      </c>
      <c r="G17" s="1">
        <v>100</v>
      </c>
      <c r="H17" s="1">
        <f>G17</f>
        <v>100</v>
      </c>
      <c r="I17" s="1"/>
      <c r="J17" s="1"/>
      <c r="K17" s="1"/>
      <c r="L17" s="51" t="s">
        <v>174</v>
      </c>
    </row>
    <row r="18" spans="1:12">
      <c r="A18" s="51"/>
      <c r="B18" s="1"/>
      <c r="C18" s="1"/>
      <c r="D18" s="1"/>
      <c r="E18" s="1"/>
      <c r="F18" s="1"/>
      <c r="G18" s="1"/>
      <c r="H18" s="1"/>
      <c r="I18" s="1"/>
      <c r="J18" s="1"/>
      <c r="K18" s="1"/>
      <c r="L18" s="51"/>
    </row>
    <row r="19" spans="1:12">
      <c r="A19" s="51" t="s">
        <v>10</v>
      </c>
      <c r="B19" s="1" t="s">
        <v>315</v>
      </c>
      <c r="C19" s="1" t="s">
        <v>179</v>
      </c>
      <c r="D19" s="1" t="s">
        <v>524</v>
      </c>
      <c r="E19" s="1">
        <v>2500</v>
      </c>
      <c r="F19" s="1">
        <v>3000</v>
      </c>
      <c r="G19" s="1"/>
      <c r="H19" s="1"/>
      <c r="I19" s="1"/>
      <c r="J19" s="1"/>
      <c r="K19" s="1"/>
      <c r="L19" s="51" t="s">
        <v>523</v>
      </c>
    </row>
    <row r="20" spans="1:12">
      <c r="A20" s="51"/>
      <c r="B20" s="1" t="s">
        <v>316</v>
      </c>
      <c r="C20" s="1" t="s">
        <v>180</v>
      </c>
      <c r="D20" s="1" t="s">
        <v>524</v>
      </c>
      <c r="E20" s="1">
        <v>3000</v>
      </c>
      <c r="F20" s="1">
        <v>3000</v>
      </c>
      <c r="G20" s="1">
        <v>100</v>
      </c>
      <c r="H20" s="1"/>
      <c r="I20" s="1"/>
      <c r="J20" s="1">
        <f>G20</f>
        <v>100</v>
      </c>
      <c r="K20" s="1"/>
      <c r="L20" s="51"/>
    </row>
    <row r="21" spans="1:12">
      <c r="A21" s="51"/>
      <c r="B21" s="1"/>
      <c r="C21" s="1" t="s">
        <v>181</v>
      </c>
      <c r="D21" s="1" t="s">
        <v>182</v>
      </c>
      <c r="E21" s="1">
        <v>1000</v>
      </c>
      <c r="F21" s="1">
        <f t="shared" ref="F21" si="2">E21</f>
        <v>1000</v>
      </c>
      <c r="G21" s="1">
        <v>60</v>
      </c>
      <c r="H21" s="1"/>
      <c r="I21" s="1">
        <f>G21</f>
        <v>60</v>
      </c>
      <c r="J21" s="1"/>
      <c r="K21" s="1"/>
      <c r="L21" s="51" t="s">
        <v>173</v>
      </c>
    </row>
    <row r="22" spans="1:12">
      <c r="A22" s="51"/>
      <c r="B22" s="1"/>
      <c r="C22" s="1" t="s">
        <v>183</v>
      </c>
      <c r="D22" s="1"/>
      <c r="E22" s="1"/>
      <c r="F22" s="1"/>
      <c r="G22" s="1"/>
      <c r="H22" s="46"/>
      <c r="I22" s="46"/>
      <c r="J22" s="46"/>
      <c r="K22" s="46"/>
      <c r="L22" s="51" t="s">
        <v>362</v>
      </c>
    </row>
    <row r="23" spans="1:12">
      <c r="A23" s="52" t="s">
        <v>11</v>
      </c>
      <c r="B23" s="46" t="s">
        <v>184</v>
      </c>
      <c r="C23" s="46" t="s">
        <v>185</v>
      </c>
      <c r="D23" s="46"/>
      <c r="E23" s="46"/>
      <c r="F23" s="46"/>
      <c r="G23" s="46"/>
      <c r="H23" s="51"/>
      <c r="I23" s="51"/>
      <c r="J23" s="1"/>
      <c r="K23" s="51"/>
      <c r="L23" s="1"/>
    </row>
    <row r="24" spans="1:12">
      <c r="A24" s="1"/>
      <c r="B24" s="1"/>
      <c r="C24" s="51" t="s">
        <v>186</v>
      </c>
      <c r="D24" s="50"/>
      <c r="E24" s="1"/>
      <c r="F24" s="1"/>
      <c r="G24" s="51"/>
      <c r="H24" s="51"/>
      <c r="I24" s="51"/>
      <c r="J24" s="1"/>
      <c r="K24" s="51"/>
      <c r="L24" s="51"/>
    </row>
    <row r="25" spans="1:12">
      <c r="A25" s="1"/>
      <c r="B25" s="1"/>
      <c r="C25" s="51" t="s">
        <v>187</v>
      </c>
      <c r="D25" s="1"/>
      <c r="E25" s="1"/>
      <c r="F25" s="1"/>
      <c r="G25" s="51"/>
      <c r="H25" s="51"/>
      <c r="I25" s="51"/>
      <c r="J25" s="1"/>
      <c r="K25" s="51"/>
      <c r="L25" s="51"/>
    </row>
    <row r="26" spans="1:12">
      <c r="A26" s="1"/>
      <c r="B26" s="1"/>
      <c r="C26" s="51" t="s">
        <v>188</v>
      </c>
      <c r="D26" s="1"/>
      <c r="E26" s="1"/>
      <c r="F26" s="1"/>
      <c r="G26" s="51"/>
      <c r="H26" s="51"/>
      <c r="I26" s="51"/>
      <c r="J26" s="1"/>
      <c r="K26" s="51"/>
      <c r="L26" s="51"/>
    </row>
    <row r="27" spans="1:12">
      <c r="A27" s="1"/>
      <c r="B27" s="1"/>
      <c r="C27" s="51" t="s">
        <v>189</v>
      </c>
      <c r="D27" s="1"/>
      <c r="E27" s="1"/>
      <c r="F27" s="1"/>
      <c r="G27" s="51"/>
      <c r="H27" s="51"/>
      <c r="I27" s="51"/>
      <c r="J27" s="1"/>
      <c r="K27" s="51"/>
      <c r="L27" s="51"/>
    </row>
    <row r="28" spans="1:12">
      <c r="A28" s="1"/>
      <c r="B28" s="1"/>
      <c r="C28" s="51" t="s">
        <v>190</v>
      </c>
      <c r="D28" s="1"/>
      <c r="E28" s="1"/>
      <c r="F28" s="1"/>
      <c r="G28" s="51"/>
      <c r="H28" s="51"/>
      <c r="I28" s="51"/>
      <c r="J28" s="1"/>
      <c r="K28" s="51"/>
      <c r="L28" s="51"/>
    </row>
    <row r="29" spans="1:12">
      <c r="A29" s="1"/>
      <c r="B29" s="1"/>
      <c r="C29" s="51" t="s">
        <v>191</v>
      </c>
      <c r="D29" s="1"/>
      <c r="E29" s="1"/>
      <c r="F29" s="1"/>
      <c r="G29" s="51"/>
      <c r="H29" s="1"/>
      <c r="I29" s="1"/>
      <c r="J29" s="1"/>
      <c r="K29" s="1"/>
      <c r="L29" s="51"/>
    </row>
    <row r="30" spans="1:12">
      <c r="A30" s="1" t="s">
        <v>12</v>
      </c>
      <c r="B30" s="1" t="s">
        <v>192</v>
      </c>
      <c r="C30" s="1" t="s">
        <v>525</v>
      </c>
      <c r="D30" s="50">
        <v>43535</v>
      </c>
      <c r="E30" s="1"/>
      <c r="F30" s="1"/>
      <c r="G30" s="1">
        <v>4</v>
      </c>
      <c r="H30" s="1">
        <f>G30</f>
        <v>4</v>
      </c>
      <c r="I30" s="1"/>
      <c r="J30" s="1"/>
      <c r="K30" s="1"/>
      <c r="L30" s="1" t="s">
        <v>529</v>
      </c>
    </row>
    <row r="31" spans="1:12">
      <c r="A31" s="1"/>
      <c r="B31" s="1"/>
      <c r="C31" s="1" t="s">
        <v>526</v>
      </c>
      <c r="D31" s="50"/>
      <c r="E31" s="1"/>
      <c r="F31" s="1"/>
      <c r="G31" s="1">
        <v>2</v>
      </c>
      <c r="H31" s="1">
        <f>G31</f>
        <v>2</v>
      </c>
      <c r="I31" s="1"/>
      <c r="J31" s="1"/>
      <c r="K31" s="1"/>
      <c r="L31" s="1" t="s">
        <v>529</v>
      </c>
    </row>
    <row r="32" spans="1:12">
      <c r="A32" s="1"/>
      <c r="B32" s="1"/>
      <c r="C32" s="1" t="s">
        <v>526</v>
      </c>
      <c r="D32" s="50">
        <v>43749</v>
      </c>
      <c r="E32" s="1">
        <v>2500</v>
      </c>
      <c r="F32" s="1">
        <f>E32</f>
        <v>2500</v>
      </c>
      <c r="G32" s="1" t="s">
        <v>563</v>
      </c>
      <c r="H32" s="1"/>
      <c r="I32" s="1" t="str">
        <f>G32</f>
        <v>-</v>
      </c>
      <c r="J32" s="1"/>
      <c r="K32" s="1"/>
      <c r="L32" s="1" t="s">
        <v>530</v>
      </c>
    </row>
    <row r="33" spans="1:12">
      <c r="A33" s="1"/>
      <c r="B33" s="1"/>
      <c r="C33" s="1" t="s">
        <v>527</v>
      </c>
      <c r="D33" s="1"/>
      <c r="E33" s="1"/>
      <c r="F33" s="1"/>
      <c r="G33" s="1">
        <v>5</v>
      </c>
      <c r="H33" s="1"/>
      <c r="I33" s="1">
        <f>G33</f>
        <v>5</v>
      </c>
      <c r="J33" s="1"/>
      <c r="K33" s="1"/>
      <c r="L33" s="1" t="s">
        <v>530</v>
      </c>
    </row>
    <row r="34" spans="1:12">
      <c r="A34" s="1"/>
      <c r="B34" s="1"/>
      <c r="C34" s="1" t="s">
        <v>527</v>
      </c>
      <c r="D34" s="1"/>
      <c r="E34" s="1"/>
      <c r="F34" s="1"/>
      <c r="G34" s="1">
        <v>4</v>
      </c>
      <c r="H34" s="1">
        <f>G34</f>
        <v>4</v>
      </c>
      <c r="I34" s="1"/>
      <c r="J34" s="1"/>
      <c r="K34" s="1"/>
      <c r="L34" s="1" t="s">
        <v>529</v>
      </c>
    </row>
    <row r="35" spans="1:12">
      <c r="A35" s="1"/>
      <c r="B35" s="1"/>
      <c r="C35" s="1" t="s">
        <v>528</v>
      </c>
      <c r="D35" s="1"/>
      <c r="E35" s="1"/>
      <c r="F35" s="1"/>
      <c r="G35" s="1" t="s">
        <v>563</v>
      </c>
      <c r="H35" s="1" t="str">
        <f>G35</f>
        <v>-</v>
      </c>
      <c r="I35" s="1"/>
      <c r="J35" s="1"/>
      <c r="K35" s="1"/>
      <c r="L35" s="1" t="s">
        <v>529</v>
      </c>
    </row>
    <row r="36" spans="1:12">
      <c r="A36" s="1" t="s">
        <v>193</v>
      </c>
      <c r="B36" s="1" t="s">
        <v>194</v>
      </c>
      <c r="C36" s="1" t="s">
        <v>195</v>
      </c>
      <c r="D36" s="1" t="s">
        <v>196</v>
      </c>
      <c r="E36" s="1">
        <v>2500</v>
      </c>
      <c r="F36" s="1">
        <f>E36</f>
        <v>2500</v>
      </c>
      <c r="G36" s="1">
        <v>400</v>
      </c>
      <c r="H36" s="1"/>
      <c r="I36" s="1"/>
      <c r="J36" s="1">
        <v>250</v>
      </c>
      <c r="K36" s="1">
        <v>150</v>
      </c>
      <c r="L36" s="1" t="s">
        <v>171</v>
      </c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 t="s">
        <v>228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1"/>
      <c r="B39" s="1"/>
      <c r="C39" s="1" t="s">
        <v>229</v>
      </c>
      <c r="D39" s="50"/>
      <c r="E39" s="1"/>
      <c r="F39" s="1"/>
      <c r="G39" s="1"/>
      <c r="H39" s="1"/>
      <c r="I39" s="1"/>
      <c r="J39" s="1"/>
      <c r="K39" s="1"/>
      <c r="L39" s="1"/>
    </row>
    <row r="40" spans="1:12">
      <c r="A40" s="1" t="s">
        <v>197</v>
      </c>
      <c r="B40" s="1" t="s">
        <v>198</v>
      </c>
      <c r="C40" s="1" t="s">
        <v>199</v>
      </c>
      <c r="D40" s="50">
        <v>43596</v>
      </c>
      <c r="E40" s="1">
        <v>300</v>
      </c>
      <c r="F40" s="1">
        <f t="shared" ref="F40" si="3">E40</f>
        <v>300</v>
      </c>
      <c r="G40" s="1">
        <v>26</v>
      </c>
      <c r="H40" s="1"/>
      <c r="I40" s="1"/>
      <c r="J40" s="1">
        <v>26</v>
      </c>
      <c r="K40" s="1"/>
      <c r="L40" s="1" t="s">
        <v>531</v>
      </c>
    </row>
    <row r="41" spans="1:12">
      <c r="A41" s="1"/>
      <c r="B41" s="1"/>
      <c r="C41" s="1" t="s">
        <v>230</v>
      </c>
      <c r="D41" s="50"/>
      <c r="E41" s="1"/>
      <c r="F41" s="1"/>
      <c r="G41" s="1"/>
      <c r="H41" s="1"/>
      <c r="I41" s="1"/>
      <c r="J41" s="1"/>
      <c r="K41" s="1"/>
      <c r="L41" s="1"/>
    </row>
    <row r="42" spans="1:12">
      <c r="A42" s="1"/>
      <c r="B42" s="1"/>
      <c r="C42" s="1" t="s">
        <v>200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/>
      <c r="B43" s="1"/>
      <c r="C43" s="1" t="s">
        <v>201</v>
      </c>
      <c r="D43" s="50"/>
      <c r="E43" s="1"/>
      <c r="F43" s="1"/>
      <c r="G43" s="1"/>
      <c r="H43" s="1"/>
      <c r="I43" s="1"/>
      <c r="J43" s="1"/>
      <c r="K43" s="1"/>
      <c r="L43" s="1"/>
    </row>
    <row r="44" spans="1:12">
      <c r="A44" s="1"/>
      <c r="B44" s="1"/>
      <c r="C44" s="1" t="s">
        <v>317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1"/>
      <c r="B45" s="1"/>
      <c r="C45" s="1" t="s">
        <v>352</v>
      </c>
      <c r="D45" s="50"/>
      <c r="E45" s="1"/>
      <c r="F45" s="1"/>
      <c r="G45" s="1"/>
      <c r="H45" s="1"/>
      <c r="I45" s="1"/>
      <c r="J45" s="1"/>
      <c r="K45" s="1"/>
      <c r="L45" s="1"/>
    </row>
    <row r="46" spans="1:12">
      <c r="A46" s="1"/>
      <c r="B46" s="1"/>
      <c r="C46" s="1" t="s">
        <v>318</v>
      </c>
      <c r="D46" s="50"/>
      <c r="E46" s="1"/>
      <c r="F46" s="1"/>
      <c r="G46" s="1"/>
      <c r="H46" s="1"/>
      <c r="I46" s="1"/>
      <c r="J46" s="1"/>
      <c r="K46" s="1"/>
      <c r="L46" s="1"/>
    </row>
    <row r="47" spans="1:12">
      <c r="A47" s="1" t="s">
        <v>202</v>
      </c>
      <c r="B47" s="1" t="s">
        <v>203</v>
      </c>
      <c r="C47" s="1" t="s">
        <v>204</v>
      </c>
      <c r="D47" s="1" t="s">
        <v>196</v>
      </c>
      <c r="E47" s="1">
        <v>400</v>
      </c>
      <c r="F47" s="1">
        <f>E47</f>
        <v>400</v>
      </c>
      <c r="G47" s="1" t="s">
        <v>562</v>
      </c>
      <c r="H47" s="1"/>
      <c r="I47" s="1"/>
      <c r="J47" s="1"/>
      <c r="K47" s="1" t="str">
        <f>G47</f>
        <v>habis</v>
      </c>
      <c r="L47" s="1" t="s">
        <v>339</v>
      </c>
    </row>
    <row r="48" spans="1:12">
      <c r="A48" s="1"/>
      <c r="B48" s="1"/>
      <c r="C48" s="1"/>
      <c r="D48" s="50">
        <v>43597</v>
      </c>
      <c r="E48" s="1">
        <v>1000</v>
      </c>
      <c r="F48" s="1">
        <f t="shared" ref="F48:F57" si="4">E48</f>
        <v>1000</v>
      </c>
      <c r="G48" s="1" t="s">
        <v>562</v>
      </c>
      <c r="H48" s="1"/>
      <c r="I48" s="1"/>
      <c r="J48" s="1" t="str">
        <f>G48</f>
        <v>habis</v>
      </c>
      <c r="K48" s="1"/>
      <c r="L48" s="1" t="s">
        <v>533</v>
      </c>
    </row>
    <row r="49" spans="1:12">
      <c r="A49" s="1"/>
      <c r="B49" s="1"/>
      <c r="C49" s="1" t="s">
        <v>519</v>
      </c>
      <c r="D49" s="50">
        <v>44139</v>
      </c>
      <c r="E49" s="1">
        <v>1000</v>
      </c>
      <c r="F49" s="1">
        <f t="shared" si="4"/>
        <v>1000</v>
      </c>
      <c r="G49" s="1">
        <v>17</v>
      </c>
      <c r="H49" s="1">
        <f>G49</f>
        <v>17</v>
      </c>
      <c r="I49" s="1"/>
      <c r="J49" s="1"/>
      <c r="K49" s="1"/>
      <c r="L49" s="1" t="s">
        <v>529</v>
      </c>
    </row>
    <row r="50" spans="1:12">
      <c r="A50" s="1"/>
      <c r="B50" s="1"/>
      <c r="C50" s="1"/>
      <c r="D50" s="50">
        <v>44139</v>
      </c>
      <c r="E50" s="1">
        <v>1000</v>
      </c>
      <c r="F50" s="1">
        <f t="shared" si="4"/>
        <v>1000</v>
      </c>
      <c r="G50" s="1" t="s">
        <v>562</v>
      </c>
      <c r="H50" s="1"/>
      <c r="I50" s="1" t="str">
        <f>G50</f>
        <v>habis</v>
      </c>
      <c r="J50" s="1"/>
      <c r="K50" s="1"/>
      <c r="L50" s="1" t="s">
        <v>530</v>
      </c>
    </row>
    <row r="51" spans="1:12">
      <c r="A51" s="1"/>
      <c r="B51" s="1"/>
      <c r="C51" s="1"/>
      <c r="D51" s="1" t="s">
        <v>532</v>
      </c>
      <c r="E51" s="1"/>
      <c r="F51" s="1"/>
      <c r="G51" s="1">
        <v>52</v>
      </c>
      <c r="H51" s="1"/>
      <c r="I51" s="1"/>
      <c r="J51" s="1"/>
      <c r="K51" s="1"/>
      <c r="L51" s="1" t="s">
        <v>530</v>
      </c>
    </row>
    <row r="52" spans="1:12">
      <c r="A52" s="1" t="s">
        <v>205</v>
      </c>
      <c r="B52" s="1" t="s">
        <v>206</v>
      </c>
      <c r="C52" s="1" t="s">
        <v>207</v>
      </c>
      <c r="D52" s="50">
        <v>44137</v>
      </c>
      <c r="E52" s="1">
        <v>1500</v>
      </c>
      <c r="F52" s="1">
        <f t="shared" si="4"/>
        <v>1500</v>
      </c>
      <c r="G52" s="1">
        <v>60</v>
      </c>
      <c r="H52" s="1">
        <f>G52</f>
        <v>60</v>
      </c>
      <c r="I52" s="1"/>
      <c r="J52" s="1"/>
      <c r="K52" s="1"/>
      <c r="L52" s="1" t="s">
        <v>529</v>
      </c>
    </row>
    <row r="53" spans="1:12">
      <c r="A53" s="1"/>
      <c r="B53" s="1"/>
      <c r="C53" s="1" t="s">
        <v>231</v>
      </c>
      <c r="D53" s="1" t="s">
        <v>535</v>
      </c>
      <c r="E53" s="1">
        <v>2000</v>
      </c>
      <c r="F53" s="1">
        <f t="shared" si="4"/>
        <v>2000</v>
      </c>
      <c r="G53" s="1" t="s">
        <v>562</v>
      </c>
      <c r="H53" s="1" t="str">
        <f t="shared" ref="H53:H56" si="5">G53</f>
        <v>habis</v>
      </c>
      <c r="I53" s="1"/>
      <c r="J53" s="1"/>
      <c r="K53" s="1"/>
      <c r="L53" s="1" t="s">
        <v>529</v>
      </c>
    </row>
    <row r="54" spans="1:12">
      <c r="A54" s="1"/>
      <c r="B54" s="1"/>
      <c r="C54" s="1" t="s">
        <v>208</v>
      </c>
      <c r="D54" s="50">
        <v>44136</v>
      </c>
      <c r="E54" s="1">
        <v>1500</v>
      </c>
      <c r="F54" s="1">
        <f t="shared" si="4"/>
        <v>1500</v>
      </c>
      <c r="G54" s="1" t="s">
        <v>562</v>
      </c>
      <c r="H54" s="1" t="str">
        <f t="shared" si="5"/>
        <v>habis</v>
      </c>
      <c r="I54" s="1"/>
      <c r="J54" s="1"/>
      <c r="K54" s="1"/>
      <c r="L54" s="1" t="s">
        <v>529</v>
      </c>
    </row>
    <row r="55" spans="1:12">
      <c r="A55" s="1"/>
      <c r="B55" s="1"/>
      <c r="C55" s="1" t="s">
        <v>232</v>
      </c>
      <c r="D55" s="1" t="s">
        <v>536</v>
      </c>
      <c r="E55" s="1">
        <v>2000</v>
      </c>
      <c r="F55" s="1">
        <f t="shared" si="4"/>
        <v>2000</v>
      </c>
      <c r="G55" s="1" t="s">
        <v>562</v>
      </c>
      <c r="H55" s="1" t="str">
        <f t="shared" si="5"/>
        <v>habis</v>
      </c>
      <c r="I55" s="1"/>
      <c r="J55" s="1"/>
      <c r="K55" s="1"/>
      <c r="L55" s="1" t="s">
        <v>529</v>
      </c>
    </row>
    <row r="56" spans="1:12">
      <c r="A56" s="1"/>
      <c r="B56" s="1"/>
      <c r="C56" s="1" t="s">
        <v>319</v>
      </c>
      <c r="D56" s="1" t="s">
        <v>320</v>
      </c>
      <c r="E56" s="1">
        <v>500</v>
      </c>
      <c r="F56" s="1">
        <f t="shared" si="4"/>
        <v>500</v>
      </c>
      <c r="G56" s="1" t="s">
        <v>562</v>
      </c>
      <c r="H56" s="1" t="str">
        <f t="shared" si="5"/>
        <v>habis</v>
      </c>
      <c r="I56" s="1"/>
      <c r="J56" s="1"/>
      <c r="K56" s="1"/>
      <c r="L56" s="1" t="s">
        <v>529</v>
      </c>
    </row>
    <row r="57" spans="1:12">
      <c r="A57" s="1"/>
      <c r="B57" s="1"/>
      <c r="C57" s="1" t="s">
        <v>321</v>
      </c>
      <c r="D57" s="1" t="s">
        <v>322</v>
      </c>
      <c r="E57" s="1">
        <v>1500</v>
      </c>
      <c r="F57" s="1">
        <f t="shared" si="4"/>
        <v>1500</v>
      </c>
      <c r="G57" s="1">
        <v>20</v>
      </c>
      <c r="H57" s="1">
        <f>G57</f>
        <v>20</v>
      </c>
      <c r="I57" s="1"/>
      <c r="J57" s="1"/>
      <c r="K57" s="1"/>
      <c r="L57" s="1" t="s">
        <v>529</v>
      </c>
    </row>
    <row r="58" spans="1:12">
      <c r="A58" s="1"/>
      <c r="B58" s="1"/>
      <c r="C58" s="1" t="s">
        <v>353</v>
      </c>
      <c r="D58" s="1" t="s">
        <v>354</v>
      </c>
      <c r="E58" s="1">
        <v>250</v>
      </c>
      <c r="F58" s="1"/>
      <c r="G58" s="1">
        <v>5</v>
      </c>
      <c r="H58" s="1"/>
      <c r="I58" s="1"/>
      <c r="J58" s="1"/>
      <c r="K58" s="1"/>
      <c r="L58" s="1" t="s">
        <v>529</v>
      </c>
    </row>
    <row r="59" spans="1:12">
      <c r="A59" s="1"/>
      <c r="B59" s="1"/>
      <c r="C59" s="1" t="s">
        <v>355</v>
      </c>
      <c r="D59" s="50">
        <v>44110</v>
      </c>
      <c r="E59" s="1">
        <v>200</v>
      </c>
      <c r="F59" s="1"/>
      <c r="G59" s="1">
        <v>4</v>
      </c>
      <c r="H59" s="1"/>
      <c r="I59" s="1"/>
      <c r="J59" s="1"/>
      <c r="K59" s="1"/>
      <c r="L59" s="1" t="s">
        <v>529</v>
      </c>
    </row>
    <row r="60" spans="1:12">
      <c r="A60" s="1"/>
      <c r="B60" s="1"/>
      <c r="C60" s="1" t="s">
        <v>356</v>
      </c>
      <c r="D60" s="50">
        <v>44049</v>
      </c>
      <c r="E60" s="1">
        <v>200</v>
      </c>
      <c r="F60" s="1"/>
      <c r="G60" s="1">
        <v>15</v>
      </c>
      <c r="H60" s="1"/>
      <c r="I60" s="1"/>
      <c r="J60" s="1"/>
      <c r="K60" s="1"/>
      <c r="L60" s="1" t="s">
        <v>529</v>
      </c>
    </row>
    <row r="61" spans="1:12">
      <c r="A61" s="1"/>
      <c r="B61" s="1"/>
      <c r="C61" s="1" t="s">
        <v>534</v>
      </c>
      <c r="D61" s="1" t="s">
        <v>537</v>
      </c>
      <c r="E61" s="1">
        <v>450</v>
      </c>
      <c r="F61" s="1"/>
      <c r="G61" s="1">
        <v>45</v>
      </c>
      <c r="H61" s="1"/>
      <c r="I61" s="1"/>
      <c r="J61" s="1"/>
      <c r="K61" s="1"/>
      <c r="L61" s="1" t="s">
        <v>529</v>
      </c>
    </row>
    <row r="62" spans="1:12">
      <c r="A62" s="1" t="s">
        <v>209</v>
      </c>
      <c r="B62" s="1" t="s">
        <v>210</v>
      </c>
      <c r="C62" s="1" t="s">
        <v>336</v>
      </c>
      <c r="D62" s="1" t="s">
        <v>337</v>
      </c>
      <c r="E62" s="1">
        <v>500</v>
      </c>
      <c r="F62" s="1">
        <f t="shared" ref="F62:F63" si="6">E62</f>
        <v>500</v>
      </c>
      <c r="G62" s="1">
        <v>15</v>
      </c>
      <c r="H62" s="1">
        <f>G62</f>
        <v>15</v>
      </c>
      <c r="I62" s="1"/>
      <c r="J62" s="1"/>
      <c r="K62" s="1"/>
      <c r="L62" s="1" t="s">
        <v>174</v>
      </c>
    </row>
    <row r="63" spans="1:12">
      <c r="A63" s="1"/>
      <c r="B63" s="1"/>
      <c r="C63" s="1"/>
      <c r="D63" s="1" t="s">
        <v>538</v>
      </c>
      <c r="E63" s="1">
        <v>200</v>
      </c>
      <c r="F63" s="1">
        <f t="shared" si="6"/>
        <v>200</v>
      </c>
      <c r="G63" s="1"/>
      <c r="H63" s="1"/>
      <c r="I63" s="1"/>
      <c r="J63" s="1"/>
      <c r="K63" s="1"/>
      <c r="L63" s="1" t="s">
        <v>539</v>
      </c>
    </row>
    <row r="64" spans="1:12">
      <c r="A64" s="1"/>
      <c r="B64" s="1" t="s">
        <v>323</v>
      </c>
      <c r="C64" s="1" t="s">
        <v>212</v>
      </c>
      <c r="D64" s="1" t="s">
        <v>357</v>
      </c>
      <c r="E64" s="1"/>
      <c r="F64" s="1"/>
      <c r="G64" s="1">
        <v>100</v>
      </c>
      <c r="H64" s="1"/>
      <c r="I64" s="1"/>
      <c r="J64" s="1"/>
      <c r="K64" s="1"/>
      <c r="L64" s="1" t="s">
        <v>565</v>
      </c>
    </row>
    <row r="65" spans="1:12">
      <c r="A65" s="1" t="s">
        <v>211</v>
      </c>
      <c r="B65" s="1" t="s">
        <v>324</v>
      </c>
      <c r="C65" s="1" t="s">
        <v>358</v>
      </c>
      <c r="D65" s="1" t="s">
        <v>359</v>
      </c>
      <c r="E65" s="1">
        <v>4000</v>
      </c>
      <c r="F65" s="1"/>
      <c r="G65" s="1">
        <v>200</v>
      </c>
      <c r="H65" s="1"/>
      <c r="I65" s="1"/>
      <c r="J65" s="1"/>
      <c r="K65" s="1"/>
      <c r="L65" s="1" t="s">
        <v>566</v>
      </c>
    </row>
    <row r="66" spans="1:12">
      <c r="A66" s="1"/>
      <c r="B66" s="1"/>
      <c r="C66" s="1" t="s">
        <v>233</v>
      </c>
      <c r="D66" s="1" t="s">
        <v>234</v>
      </c>
      <c r="E66" s="1">
        <v>3500</v>
      </c>
      <c r="F66" s="1">
        <f>E66</f>
        <v>3500</v>
      </c>
      <c r="G66" s="1">
        <v>50</v>
      </c>
      <c r="H66" s="1"/>
      <c r="I66" s="1"/>
      <c r="J66" s="1"/>
      <c r="K66" s="1"/>
      <c r="L66" s="1" t="s">
        <v>565</v>
      </c>
    </row>
    <row r="67" spans="1:12">
      <c r="A67" s="1"/>
      <c r="B67" s="1"/>
      <c r="C67" s="1" t="s">
        <v>235</v>
      </c>
      <c r="D67" s="1" t="s">
        <v>236</v>
      </c>
      <c r="E67" s="1">
        <v>1000</v>
      </c>
      <c r="F67" s="1">
        <f t="shared" ref="F67:F75" si="7">E67</f>
        <v>1000</v>
      </c>
      <c r="G67" s="1">
        <v>60</v>
      </c>
      <c r="H67" s="1"/>
      <c r="I67" s="1"/>
      <c r="J67" s="1">
        <f>G67</f>
        <v>60</v>
      </c>
      <c r="K67" s="1"/>
      <c r="L67" s="1" t="s">
        <v>565</v>
      </c>
    </row>
    <row r="68" spans="1:12">
      <c r="A68" s="1"/>
      <c r="B68" s="1"/>
      <c r="C68" s="1" t="s">
        <v>325</v>
      </c>
      <c r="D68" s="50" t="s">
        <v>326</v>
      </c>
      <c r="E68" s="1">
        <v>1500</v>
      </c>
      <c r="F68" s="1">
        <f t="shared" si="7"/>
        <v>1500</v>
      </c>
      <c r="G68" s="1">
        <v>250</v>
      </c>
      <c r="H68" s="1"/>
      <c r="I68" s="1"/>
      <c r="J68" s="1">
        <f t="shared" ref="J68" si="8">G68</f>
        <v>250</v>
      </c>
      <c r="K68" s="1"/>
      <c r="L68" s="1" t="s">
        <v>567</v>
      </c>
    </row>
    <row r="69" spans="1:12">
      <c r="A69" s="1"/>
      <c r="B69" s="1"/>
      <c r="C69" s="1" t="s">
        <v>327</v>
      </c>
      <c r="D69" s="50" t="s">
        <v>360</v>
      </c>
      <c r="E69" s="1">
        <v>2000</v>
      </c>
      <c r="F69" s="1">
        <f t="shared" si="7"/>
        <v>2000</v>
      </c>
      <c r="G69" s="1">
        <v>70</v>
      </c>
      <c r="H69" s="1"/>
      <c r="I69" s="1">
        <f>G69</f>
        <v>70</v>
      </c>
      <c r="J69" s="1"/>
      <c r="K69" s="1"/>
      <c r="L69" s="1" t="s">
        <v>565</v>
      </c>
    </row>
    <row r="70" spans="1:12">
      <c r="A70" s="1"/>
      <c r="B70" s="1" t="s">
        <v>237</v>
      </c>
      <c r="C70" s="1"/>
      <c r="D70" s="50"/>
      <c r="E70" s="1">
        <v>150</v>
      </c>
      <c r="F70" s="1">
        <f t="shared" si="7"/>
        <v>150</v>
      </c>
      <c r="G70" s="1"/>
      <c r="H70" s="1"/>
      <c r="I70" s="1"/>
      <c r="J70" s="1"/>
      <c r="K70" s="1"/>
      <c r="L70" s="1" t="s">
        <v>568</v>
      </c>
    </row>
    <row r="71" spans="1:12">
      <c r="A71" s="1" t="s">
        <v>328</v>
      </c>
      <c r="B71" s="1"/>
      <c r="C71" s="1"/>
      <c r="D71" s="50"/>
      <c r="E71" s="1">
        <v>1500</v>
      </c>
      <c r="F71" s="1">
        <f t="shared" si="7"/>
        <v>1500</v>
      </c>
      <c r="G71" s="1"/>
      <c r="H71" s="1"/>
      <c r="I71" s="1"/>
      <c r="J71" s="1">
        <f t="shared" ref="J71:J75" si="9">G71</f>
        <v>0</v>
      </c>
      <c r="K71" s="1"/>
      <c r="L71" s="1" t="s">
        <v>569</v>
      </c>
    </row>
    <row r="72" spans="1:12">
      <c r="A72" s="1"/>
      <c r="B72" s="1"/>
      <c r="C72" s="1"/>
      <c r="D72" s="50"/>
      <c r="E72" s="1">
        <v>1000</v>
      </c>
      <c r="F72" s="1">
        <f t="shared" si="7"/>
        <v>1000</v>
      </c>
      <c r="G72" s="1"/>
      <c r="H72" s="1"/>
      <c r="I72" s="1"/>
      <c r="J72" s="1">
        <f t="shared" si="9"/>
        <v>0</v>
      </c>
      <c r="K72" s="1"/>
      <c r="L72" s="1"/>
    </row>
    <row r="73" spans="1:12">
      <c r="A73" s="1"/>
      <c r="B73" s="1"/>
      <c r="C73" s="1"/>
      <c r="D73" s="1"/>
      <c r="E73" s="1">
        <v>1000</v>
      </c>
      <c r="F73" s="1">
        <f t="shared" si="7"/>
        <v>1000</v>
      </c>
      <c r="G73" s="1"/>
      <c r="H73" s="1"/>
      <c r="I73" s="1"/>
      <c r="J73" s="1">
        <f t="shared" si="9"/>
        <v>0</v>
      </c>
      <c r="K73" s="1"/>
      <c r="L73" s="1"/>
    </row>
    <row r="74" spans="1:12">
      <c r="A74" s="1"/>
      <c r="B74" s="1"/>
      <c r="C74" s="1"/>
      <c r="D74" s="1"/>
      <c r="E74" s="1">
        <v>3000</v>
      </c>
      <c r="F74" s="1">
        <f t="shared" si="7"/>
        <v>3000</v>
      </c>
      <c r="G74" s="1"/>
      <c r="H74" s="1"/>
      <c r="I74" s="1"/>
      <c r="J74" s="1">
        <f t="shared" si="9"/>
        <v>0</v>
      </c>
      <c r="K74" s="1"/>
      <c r="L74" s="1"/>
    </row>
    <row r="75" spans="1:12">
      <c r="A75" s="1"/>
      <c r="B75" s="1"/>
      <c r="C75" s="1"/>
      <c r="D75" s="1"/>
      <c r="E75" s="1">
        <v>1000</v>
      </c>
      <c r="F75" s="1">
        <f t="shared" si="7"/>
        <v>1000</v>
      </c>
      <c r="G75" s="1"/>
      <c r="H75" s="1"/>
      <c r="I75" s="1"/>
      <c r="J75" s="1">
        <f t="shared" si="9"/>
        <v>0</v>
      </c>
      <c r="K75" s="1"/>
      <c r="L75" s="1"/>
    </row>
    <row r="76" spans="1:12">
      <c r="A76" s="1"/>
      <c r="B76" s="1" t="s">
        <v>239</v>
      </c>
      <c r="C76" s="1" t="s">
        <v>571</v>
      </c>
      <c r="D76" s="50" t="s">
        <v>572</v>
      </c>
      <c r="E76" s="1"/>
      <c r="F76" s="1"/>
      <c r="G76" s="1">
        <v>70</v>
      </c>
      <c r="H76" s="1"/>
      <c r="I76" s="1"/>
      <c r="J76" s="1"/>
      <c r="K76" s="1"/>
      <c r="L76" s="1" t="s">
        <v>570</v>
      </c>
    </row>
    <row r="77" spans="1:12">
      <c r="A77" s="1" t="s">
        <v>329</v>
      </c>
      <c r="B77" s="1"/>
      <c r="C77" s="1" t="s">
        <v>573</v>
      </c>
      <c r="D77" s="1" t="s">
        <v>574</v>
      </c>
      <c r="E77" s="1">
        <v>1000</v>
      </c>
      <c r="F77" s="1"/>
      <c r="G77" s="1">
        <v>50</v>
      </c>
      <c r="H77" s="1"/>
      <c r="I77" s="1"/>
      <c r="J77" s="1"/>
      <c r="K77" s="1"/>
      <c r="L77" s="1" t="s">
        <v>570</v>
      </c>
    </row>
    <row r="78" spans="1:12">
      <c r="A78" s="1"/>
      <c r="B78" s="1"/>
      <c r="C78" s="1" t="s">
        <v>575</v>
      </c>
      <c r="D78" s="50">
        <v>43989</v>
      </c>
      <c r="E78" s="1">
        <v>1000</v>
      </c>
      <c r="F78" s="1"/>
      <c r="G78" s="1">
        <v>50</v>
      </c>
      <c r="H78" s="1"/>
      <c r="I78" s="1"/>
      <c r="J78" s="1"/>
      <c r="K78" s="1"/>
      <c r="L78" s="1" t="s">
        <v>570</v>
      </c>
    </row>
    <row r="79" spans="1:12">
      <c r="A79" s="1"/>
      <c r="B79" s="1" t="s">
        <v>331</v>
      </c>
      <c r="C79" s="1" t="s">
        <v>332</v>
      </c>
      <c r="D79" s="1"/>
      <c r="E79" s="1">
        <v>1200</v>
      </c>
      <c r="F79" s="1"/>
      <c r="G79" s="1">
        <v>15</v>
      </c>
      <c r="H79" s="1"/>
      <c r="I79" s="1"/>
      <c r="J79" s="1"/>
      <c r="K79" s="1"/>
      <c r="L79" s="1" t="s">
        <v>173</v>
      </c>
    </row>
    <row r="80" spans="1:12">
      <c r="A80" s="1" t="s">
        <v>330</v>
      </c>
      <c r="B80" s="1"/>
      <c r="C80" s="51" t="s">
        <v>333</v>
      </c>
      <c r="D80" s="1"/>
      <c r="E80" s="1">
        <v>500</v>
      </c>
      <c r="F80" s="1"/>
      <c r="G80" s="51" t="s">
        <v>564</v>
      </c>
      <c r="H80" s="1"/>
      <c r="I80" s="1"/>
      <c r="J80" s="1"/>
      <c r="K80" s="1"/>
      <c r="L80" s="51" t="s">
        <v>174</v>
      </c>
    </row>
    <row r="81" spans="1:12">
      <c r="A81" s="1"/>
      <c r="B81" s="1"/>
      <c r="C81" s="51" t="s">
        <v>334</v>
      </c>
      <c r="D81" s="1"/>
      <c r="E81" s="1">
        <v>500</v>
      </c>
      <c r="F81" s="1"/>
      <c r="G81" s="51">
        <v>15</v>
      </c>
      <c r="H81" s="1"/>
      <c r="I81" s="1"/>
      <c r="J81" s="1"/>
      <c r="K81" s="1"/>
      <c r="L81" s="51" t="s">
        <v>174</v>
      </c>
    </row>
    <row r="82" spans="1:12">
      <c r="A82" s="1"/>
      <c r="B82" s="131" t="s">
        <v>3</v>
      </c>
      <c r="C82" s="132"/>
      <c r="D82" s="133"/>
      <c r="E82" s="23">
        <f t="shared" ref="E82:K82" si="10">SUM(E5:E81)</f>
        <v>58850</v>
      </c>
      <c r="F82" s="23">
        <f t="shared" si="10"/>
        <v>46050</v>
      </c>
      <c r="G82" s="23">
        <f t="shared" si="10"/>
        <v>3919</v>
      </c>
      <c r="H82" s="23">
        <f t="shared" si="10"/>
        <v>342</v>
      </c>
      <c r="I82" s="23">
        <f t="shared" si="10"/>
        <v>395</v>
      </c>
      <c r="J82" s="23">
        <f t="shared" si="10"/>
        <v>2011</v>
      </c>
      <c r="K82" s="23">
        <f t="shared" si="10"/>
        <v>500</v>
      </c>
      <c r="L82" s="1"/>
    </row>
    <row r="83" spans="1:12">
      <c r="I83" s="83" t="str">
        <f>Batam!H31</f>
        <v>Batam, 7 September 2020</v>
      </c>
    </row>
    <row r="84" spans="1:12">
      <c r="G84">
        <f>[1]Juli!$G$89</f>
        <v>8421</v>
      </c>
      <c r="I84" s="83" t="s">
        <v>213</v>
      </c>
    </row>
    <row r="85" spans="1:12">
      <c r="G85" s="122">
        <f>G84-G82</f>
        <v>4502</v>
      </c>
      <c r="I85" s="83" t="s">
        <v>19</v>
      </c>
    </row>
    <row r="86" spans="1:12">
      <c r="I86" s="83"/>
    </row>
    <row r="87" spans="1:12">
      <c r="I87" s="83"/>
    </row>
    <row r="88" spans="1:12">
      <c r="I88" s="83"/>
    </row>
    <row r="89" spans="1:12">
      <c r="I89" s="83" t="s">
        <v>214</v>
      </c>
    </row>
  </sheetData>
  <mergeCells count="5">
    <mergeCell ref="A1:L1"/>
    <mergeCell ref="A2:L2"/>
    <mergeCell ref="B82:D82"/>
    <mergeCell ref="E3:E4"/>
    <mergeCell ref="F3:F4"/>
  </mergeCells>
  <pageMargins left="0.7" right="0.7" top="0.75" bottom="0.75" header="0.3" footer="0.3"/>
  <pageSetup paperSize="258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F9" sqref="F9"/>
    </sheetView>
  </sheetViews>
  <sheetFormatPr defaultRowHeight="15"/>
  <cols>
    <col min="1" max="1" width="3.42578125" style="2" customWidth="1"/>
    <col min="2" max="2" width="11.5703125" style="2" customWidth="1"/>
    <col min="3" max="3" width="11" style="2" customWidth="1"/>
    <col min="4" max="4" width="10.5703125" style="2" bestFit="1" customWidth="1"/>
    <col min="5" max="5" width="10" style="2" customWidth="1"/>
    <col min="6" max="6" width="7.7109375" style="2" customWidth="1"/>
    <col min="7" max="7" width="11.85546875" style="2" customWidth="1"/>
    <col min="8" max="8" width="11" style="2" customWidth="1"/>
    <col min="9" max="9" width="12.85546875" style="2" customWidth="1"/>
    <col min="10" max="16384" width="9.140625" style="2"/>
  </cols>
  <sheetData>
    <row r="1" spans="1:13" ht="15.75">
      <c r="A1" s="141" t="s">
        <v>0</v>
      </c>
      <c r="B1" s="141"/>
      <c r="C1" s="141"/>
      <c r="D1" s="141"/>
      <c r="E1" s="141"/>
      <c r="F1" s="141"/>
      <c r="G1" s="141"/>
      <c r="H1" s="141"/>
      <c r="I1" s="141"/>
    </row>
    <row r="2" spans="1:13" ht="15.75">
      <c r="A2" s="141" t="s">
        <v>84</v>
      </c>
      <c r="B2" s="141"/>
      <c r="C2" s="141"/>
      <c r="D2" s="141"/>
      <c r="E2" s="141"/>
      <c r="F2" s="141"/>
      <c r="G2" s="141"/>
      <c r="H2" s="141"/>
      <c r="I2" s="141"/>
    </row>
    <row r="3" spans="1:13" ht="15.75">
      <c r="A3" s="141" t="s">
        <v>582</v>
      </c>
      <c r="B3" s="141"/>
      <c r="C3" s="141"/>
      <c r="D3" s="141"/>
      <c r="E3" s="141"/>
      <c r="F3" s="141"/>
      <c r="G3" s="141"/>
      <c r="H3" s="141"/>
      <c r="I3" s="141"/>
    </row>
    <row r="4" spans="1:13" ht="15" customHeight="1">
      <c r="A4" s="145" t="s">
        <v>83</v>
      </c>
      <c r="B4" s="149" t="s">
        <v>133</v>
      </c>
      <c r="C4" s="149" t="s">
        <v>86</v>
      </c>
      <c r="D4" s="149" t="s">
        <v>87</v>
      </c>
      <c r="E4" s="142" t="s">
        <v>147</v>
      </c>
      <c r="F4" s="143"/>
      <c r="G4" s="143"/>
      <c r="H4" s="143"/>
      <c r="I4" s="149" t="s">
        <v>4</v>
      </c>
    </row>
    <row r="5" spans="1:13" ht="25.5">
      <c r="A5" s="146"/>
      <c r="B5" s="165"/>
      <c r="C5" s="150"/>
      <c r="D5" s="153"/>
      <c r="E5" s="42" t="s">
        <v>26</v>
      </c>
      <c r="F5" s="43" t="s">
        <v>16</v>
      </c>
      <c r="G5" s="40" t="s">
        <v>138</v>
      </c>
      <c r="H5" s="41" t="s">
        <v>137</v>
      </c>
      <c r="I5" s="164"/>
    </row>
    <row r="6" spans="1:13">
      <c r="A6" s="35">
        <v>1</v>
      </c>
      <c r="B6" s="35">
        <v>2</v>
      </c>
      <c r="C6" s="35">
        <v>7</v>
      </c>
      <c r="D6" s="35">
        <v>8</v>
      </c>
      <c r="E6" s="36">
        <v>14</v>
      </c>
      <c r="F6" s="35">
        <v>15</v>
      </c>
      <c r="G6" s="35">
        <v>16</v>
      </c>
      <c r="H6" s="35">
        <v>17</v>
      </c>
      <c r="I6" s="35">
        <v>19</v>
      </c>
    </row>
    <row r="7" spans="1:13" s="39" customFormat="1" ht="38.25">
      <c r="A7" s="25">
        <v>1</v>
      </c>
      <c r="B7" s="25" t="s">
        <v>276</v>
      </c>
      <c r="C7" s="25">
        <f>Parlin2!E82</f>
        <v>58850</v>
      </c>
      <c r="D7" s="25">
        <f>Parlin2!F82</f>
        <v>46050</v>
      </c>
      <c r="E7" s="37">
        <f>Parlin2!H82*25/100</f>
        <v>85.5</v>
      </c>
      <c r="F7" s="37">
        <f>Parlin2!I82*25/100</f>
        <v>98.75</v>
      </c>
      <c r="G7" s="37">
        <f>Parlin2!J82*25/100</f>
        <v>502.75</v>
      </c>
      <c r="H7" s="37">
        <f>Parlin2!K82*25/100</f>
        <v>125</v>
      </c>
      <c r="I7" s="38" t="s">
        <v>141</v>
      </c>
    </row>
    <row r="8" spans="1:13" s="39" customFormat="1" ht="25.5">
      <c r="A8" s="25">
        <v>2</v>
      </c>
      <c r="B8" s="25" t="s">
        <v>134</v>
      </c>
      <c r="C8" s="25">
        <f>Rasda!G64</f>
        <v>225500</v>
      </c>
      <c r="D8" s="25">
        <f>Rasda!H64</f>
        <v>205000</v>
      </c>
      <c r="E8" s="37">
        <f>Rasda!P64</f>
        <v>253</v>
      </c>
      <c r="F8" s="37">
        <v>0</v>
      </c>
      <c r="G8" s="37">
        <f>Rasda!Q64</f>
        <v>2704</v>
      </c>
      <c r="H8" s="37">
        <f>Rasda!X64</f>
        <v>0</v>
      </c>
      <c r="I8" s="38" t="s">
        <v>142</v>
      </c>
    </row>
    <row r="9" spans="1:13" s="39" customFormat="1" ht="25.5">
      <c r="A9" s="25">
        <v>3</v>
      </c>
      <c r="B9" s="25" t="s">
        <v>135</v>
      </c>
      <c r="C9" s="25">
        <f>Ginting!G14</f>
        <v>1000</v>
      </c>
      <c r="D9" s="25">
        <f>Ginting!H14</f>
        <v>1200</v>
      </c>
      <c r="E9" s="37">
        <v>0</v>
      </c>
      <c r="F9" s="37">
        <v>0</v>
      </c>
      <c r="G9" s="37">
        <v>0</v>
      </c>
      <c r="H9" s="37">
        <v>0</v>
      </c>
      <c r="I9" s="38" t="s">
        <v>143</v>
      </c>
      <c r="M9" s="13"/>
    </row>
    <row r="10" spans="1:13" s="39" customFormat="1" ht="51">
      <c r="A10" s="25">
        <v>4</v>
      </c>
      <c r="B10" s="25" t="s">
        <v>136</v>
      </c>
      <c r="C10" s="25">
        <f>Leni!G15</f>
        <v>27000</v>
      </c>
      <c r="D10" s="25">
        <f>Leni!H15</f>
        <v>26000</v>
      </c>
      <c r="E10" s="37">
        <v>0</v>
      </c>
      <c r="F10" s="37">
        <v>0</v>
      </c>
      <c r="G10" s="37">
        <f>Leni!J15</f>
        <v>483</v>
      </c>
      <c r="H10" s="37">
        <v>0</v>
      </c>
      <c r="I10" s="38" t="s">
        <v>144</v>
      </c>
    </row>
    <row r="11" spans="1:13" s="39" customFormat="1" ht="38.25">
      <c r="A11" s="25">
        <v>5</v>
      </c>
      <c r="B11" s="25" t="s">
        <v>139</v>
      </c>
      <c r="C11" s="25">
        <f>Jefri!G23</f>
        <v>62500</v>
      </c>
      <c r="D11" s="25">
        <f>C11</f>
        <v>62500</v>
      </c>
      <c r="E11" s="37">
        <v>0</v>
      </c>
      <c r="F11" s="37">
        <f>Jefri!I14+Jefri!I15</f>
        <v>212.5</v>
      </c>
      <c r="G11" s="37">
        <f>Jefri!I23-F11</f>
        <v>675</v>
      </c>
      <c r="H11" s="37">
        <v>0</v>
      </c>
      <c r="I11" s="38" t="s">
        <v>145</v>
      </c>
    </row>
    <row r="12" spans="1:13" s="39" customFormat="1" ht="25.5">
      <c r="A12" s="25">
        <v>6</v>
      </c>
      <c r="B12" s="25" t="s">
        <v>140</v>
      </c>
      <c r="C12" s="25">
        <f>Madiyo!G23</f>
        <v>40500</v>
      </c>
      <c r="D12" s="25">
        <f>Madiyo!H23</f>
        <v>44000</v>
      </c>
      <c r="E12" s="37">
        <v>0</v>
      </c>
      <c r="F12" s="37">
        <f>Jefri!L24</f>
        <v>0</v>
      </c>
      <c r="G12" s="37">
        <f>Madiyo!J23</f>
        <v>647</v>
      </c>
      <c r="H12" s="37">
        <v>0</v>
      </c>
      <c r="I12" s="38" t="s">
        <v>146</v>
      </c>
    </row>
    <row r="13" spans="1:13" s="39" customFormat="1" ht="25.5">
      <c r="A13" s="25">
        <v>7</v>
      </c>
      <c r="B13" s="25" t="s">
        <v>134</v>
      </c>
      <c r="C13" s="25">
        <f>Nora!G32</f>
        <v>0</v>
      </c>
      <c r="D13" s="25">
        <f>Nora!H32</f>
        <v>0</v>
      </c>
      <c r="E13" s="37">
        <f>Nora!N32</f>
        <v>0</v>
      </c>
      <c r="F13" s="37">
        <f>Nora!O32</f>
        <v>0</v>
      </c>
      <c r="G13" s="37">
        <f>Nora!J32</f>
        <v>390</v>
      </c>
      <c r="H13" s="37">
        <f>Nora!Q32</f>
        <v>0</v>
      </c>
      <c r="I13" s="38" t="s">
        <v>275</v>
      </c>
    </row>
    <row r="14" spans="1:13" s="39" customFormat="1">
      <c r="A14" s="25"/>
      <c r="B14" s="25"/>
      <c r="C14" s="25"/>
      <c r="D14" s="25"/>
      <c r="E14" s="37"/>
      <c r="F14" s="37"/>
      <c r="G14" s="37"/>
      <c r="H14" s="37"/>
      <c r="I14" s="38"/>
    </row>
    <row r="15" spans="1:13">
      <c r="A15" s="23"/>
      <c r="B15" s="79" t="s">
        <v>3</v>
      </c>
      <c r="C15" s="23">
        <f>SUM(C7:C14)</f>
        <v>415350</v>
      </c>
      <c r="D15" s="23">
        <f t="shared" ref="D15:H15" si="0">SUM(D7:D14)</f>
        <v>384750</v>
      </c>
      <c r="E15" s="23">
        <f t="shared" si="0"/>
        <v>338.5</v>
      </c>
      <c r="F15" s="23">
        <f t="shared" si="0"/>
        <v>311.25</v>
      </c>
      <c r="G15" s="23">
        <f t="shared" si="0"/>
        <v>5401.75</v>
      </c>
      <c r="H15" s="23">
        <f t="shared" si="0"/>
        <v>125</v>
      </c>
      <c r="I15" s="22"/>
    </row>
    <row r="16" spans="1:13">
      <c r="B16" s="15"/>
    </row>
    <row r="17" spans="1:8">
      <c r="A17" s="2" t="s">
        <v>163</v>
      </c>
      <c r="E17" s="172" t="s">
        <v>576</v>
      </c>
      <c r="F17" s="2" t="str">
        <f>I!F17</f>
        <v>Agustus 2020</v>
      </c>
      <c r="G17" s="67"/>
    </row>
    <row r="18" spans="1:8">
      <c r="A18" s="2" t="s">
        <v>159</v>
      </c>
      <c r="E18" s="45">
        <f>D15</f>
        <v>384750</v>
      </c>
      <c r="F18" s="2" t="s">
        <v>160</v>
      </c>
    </row>
    <row r="19" spans="1:8">
      <c r="A19" s="2" t="s">
        <v>162</v>
      </c>
      <c r="E19" s="45">
        <f>C15</f>
        <v>415350</v>
      </c>
      <c r="F19" s="2" t="s">
        <v>161</v>
      </c>
    </row>
    <row r="20" spans="1:8">
      <c r="E20" s="45"/>
    </row>
    <row r="21" spans="1:8">
      <c r="A21" s="2" t="s">
        <v>155</v>
      </c>
      <c r="E21" s="45">
        <f>E15</f>
        <v>338.5</v>
      </c>
      <c r="F21" s="2" t="s">
        <v>158</v>
      </c>
    </row>
    <row r="22" spans="1:8">
      <c r="A22" s="2" t="s">
        <v>154</v>
      </c>
      <c r="E22" s="45">
        <f>F15</f>
        <v>311.25</v>
      </c>
      <c r="F22" s="2" t="s">
        <v>158</v>
      </c>
    </row>
    <row r="23" spans="1:8">
      <c r="A23" s="2" t="s">
        <v>156</v>
      </c>
      <c r="E23" s="45">
        <f>G15</f>
        <v>5401.75</v>
      </c>
      <c r="F23" s="2" t="s">
        <v>158</v>
      </c>
    </row>
    <row r="24" spans="1:8" ht="17.25">
      <c r="A24" s="2" t="s">
        <v>157</v>
      </c>
      <c r="E24" s="53">
        <f>H15</f>
        <v>125</v>
      </c>
      <c r="F24" s="54" t="s">
        <v>217</v>
      </c>
      <c r="G24" s="82"/>
      <c r="H24" s="54"/>
    </row>
    <row r="25" spans="1:8" ht="17.25">
      <c r="A25" s="2" t="s">
        <v>366</v>
      </c>
      <c r="E25" s="53">
        <f>SUM(E21:E24)</f>
        <v>6176.5</v>
      </c>
      <c r="F25" s="2" t="s">
        <v>158</v>
      </c>
    </row>
    <row r="26" spans="1:8" ht="17.25">
      <c r="E26" s="53"/>
    </row>
    <row r="27" spans="1:8">
      <c r="A27" s="2" t="s">
        <v>282</v>
      </c>
    </row>
    <row r="28" spans="1:8">
      <c r="A28" s="67" t="s">
        <v>283</v>
      </c>
    </row>
    <row r="29" spans="1:8">
      <c r="A29" s="67" t="s">
        <v>367</v>
      </c>
    </row>
    <row r="31" spans="1:8">
      <c r="C31" s="78" t="s">
        <v>150</v>
      </c>
      <c r="H31" s="81" t="str">
        <f>Batam!H31</f>
        <v>Batam, 7 September 2020</v>
      </c>
    </row>
    <row r="32" spans="1:8">
      <c r="C32" s="78" t="s">
        <v>151</v>
      </c>
      <c r="H32" s="44" t="s">
        <v>218</v>
      </c>
    </row>
    <row r="33" spans="2:8">
      <c r="B33" s="78"/>
      <c r="C33" s="78"/>
      <c r="H33" s="78"/>
    </row>
    <row r="34" spans="2:8">
      <c r="C34" s="78"/>
      <c r="H34" s="78"/>
    </row>
    <row r="35" spans="2:8">
      <c r="C35" s="78"/>
      <c r="H35" s="78"/>
    </row>
    <row r="36" spans="2:8">
      <c r="C36" s="78" t="s">
        <v>152</v>
      </c>
      <c r="H36" s="78" t="s">
        <v>148</v>
      </c>
    </row>
    <row r="37" spans="2:8">
      <c r="C37" s="78" t="s">
        <v>153</v>
      </c>
      <c r="H37" s="78" t="s">
        <v>149</v>
      </c>
    </row>
  </sheetData>
  <mergeCells count="9">
    <mergeCell ref="A1:I1"/>
    <mergeCell ref="A2:I2"/>
    <mergeCell ref="A3:I3"/>
    <mergeCell ref="A4:A5"/>
    <mergeCell ref="B4:B5"/>
    <mergeCell ref="C4:C5"/>
    <mergeCell ref="D4:D5"/>
    <mergeCell ref="E4:H4"/>
    <mergeCell ref="I4:I5"/>
  </mergeCells>
  <pageMargins left="0.7" right="0.7" top="0.75" bottom="0.75" header="0.3" footer="0.3"/>
  <pageSetup paperSize="258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I10" sqref="I10"/>
    </sheetView>
  </sheetViews>
  <sheetFormatPr defaultRowHeight="15"/>
  <cols>
    <col min="1" max="1" width="3.42578125" style="2" customWidth="1"/>
    <col min="2" max="2" width="11.5703125" style="2" customWidth="1"/>
    <col min="3" max="3" width="11" style="2" customWidth="1"/>
    <col min="4" max="4" width="10.5703125" style="2" bestFit="1" customWidth="1"/>
    <col min="5" max="5" width="10.42578125" style="2" customWidth="1"/>
    <col min="6" max="6" width="7.7109375" style="2" customWidth="1"/>
    <col min="7" max="7" width="11.85546875" style="2" customWidth="1"/>
    <col min="8" max="8" width="11" style="2" customWidth="1"/>
    <col min="9" max="9" width="12.85546875" style="2" customWidth="1"/>
    <col min="10" max="16384" width="9.140625" style="2"/>
  </cols>
  <sheetData>
    <row r="1" spans="1:13" ht="15.75">
      <c r="A1" s="141" t="s">
        <v>0</v>
      </c>
      <c r="B1" s="141"/>
      <c r="C1" s="141"/>
      <c r="D1" s="141"/>
      <c r="E1" s="141"/>
      <c r="F1" s="141"/>
      <c r="G1" s="141"/>
      <c r="H1" s="141"/>
      <c r="I1" s="141"/>
    </row>
    <row r="2" spans="1:13" ht="15.75">
      <c r="A2" s="141" t="s">
        <v>84</v>
      </c>
      <c r="B2" s="141"/>
      <c r="C2" s="141"/>
      <c r="D2" s="141"/>
      <c r="E2" s="141"/>
      <c r="F2" s="141"/>
      <c r="G2" s="141"/>
      <c r="H2" s="141"/>
      <c r="I2" s="141"/>
    </row>
    <row r="3" spans="1:13" ht="15.75">
      <c r="A3" s="141" t="s">
        <v>583</v>
      </c>
      <c r="B3" s="141"/>
      <c r="C3" s="141"/>
      <c r="D3" s="141"/>
      <c r="E3" s="141"/>
      <c r="F3" s="141"/>
      <c r="G3" s="141"/>
      <c r="H3" s="141"/>
      <c r="I3" s="141"/>
    </row>
    <row r="4" spans="1:13" ht="15" customHeight="1">
      <c r="A4" s="145" t="s">
        <v>83</v>
      </c>
      <c r="B4" s="149" t="s">
        <v>133</v>
      </c>
      <c r="C4" s="149" t="s">
        <v>86</v>
      </c>
      <c r="D4" s="149" t="s">
        <v>87</v>
      </c>
      <c r="E4" s="142" t="s">
        <v>147</v>
      </c>
      <c r="F4" s="143"/>
      <c r="G4" s="143"/>
      <c r="H4" s="143"/>
      <c r="I4" s="149" t="s">
        <v>4</v>
      </c>
    </row>
    <row r="5" spans="1:13" ht="25.5">
      <c r="A5" s="146"/>
      <c r="B5" s="165"/>
      <c r="C5" s="150"/>
      <c r="D5" s="153"/>
      <c r="E5" s="42" t="s">
        <v>26</v>
      </c>
      <c r="F5" s="43" t="s">
        <v>16</v>
      </c>
      <c r="G5" s="40" t="s">
        <v>138</v>
      </c>
      <c r="H5" s="41" t="s">
        <v>137</v>
      </c>
      <c r="I5" s="164"/>
    </row>
    <row r="6" spans="1:13">
      <c r="A6" s="35">
        <v>1</v>
      </c>
      <c r="B6" s="35">
        <v>2</v>
      </c>
      <c r="C6" s="35">
        <v>7</v>
      </c>
      <c r="D6" s="35">
        <v>8</v>
      </c>
      <c r="E6" s="36">
        <v>14</v>
      </c>
      <c r="F6" s="35">
        <v>15</v>
      </c>
      <c r="G6" s="35">
        <v>16</v>
      </c>
      <c r="H6" s="35">
        <v>17</v>
      </c>
      <c r="I6" s="35">
        <v>19</v>
      </c>
    </row>
    <row r="7" spans="1:13" s="39" customFormat="1" ht="38.25">
      <c r="A7" s="25">
        <v>1</v>
      </c>
      <c r="B7" s="25" t="s">
        <v>276</v>
      </c>
      <c r="C7" s="25">
        <f>Parlin2!E82</f>
        <v>58850</v>
      </c>
      <c r="D7" s="25">
        <f>Parlin2!F82</f>
        <v>46050</v>
      </c>
      <c r="E7" s="37">
        <f>Parlin2!H82*28/100</f>
        <v>95.76</v>
      </c>
      <c r="F7" s="37">
        <f>Parlin2!I82*28/100</f>
        <v>110.6</v>
      </c>
      <c r="G7" s="37">
        <f>Parlin2!J82*28/100</f>
        <v>563.08000000000004</v>
      </c>
      <c r="H7" s="37">
        <f>Parlin2!K82*28/100</f>
        <v>140</v>
      </c>
      <c r="I7" s="38" t="s">
        <v>141</v>
      </c>
    </row>
    <row r="8" spans="1:13" s="39" customFormat="1" ht="25.5">
      <c r="A8" s="25">
        <v>2</v>
      </c>
      <c r="B8" s="25" t="s">
        <v>134</v>
      </c>
      <c r="C8" s="25">
        <f>Rasda!G64</f>
        <v>225500</v>
      </c>
      <c r="D8" s="25">
        <f>Rasda!H64</f>
        <v>205000</v>
      </c>
      <c r="E8" s="37">
        <f>Rasda!R64</f>
        <v>219</v>
      </c>
      <c r="F8" s="37">
        <v>0</v>
      </c>
      <c r="G8" s="37">
        <f>Rasda!S64</f>
        <v>2718</v>
      </c>
      <c r="H8" s="37">
        <f>Rasda!X64</f>
        <v>0</v>
      </c>
      <c r="I8" s="38" t="s">
        <v>142</v>
      </c>
    </row>
    <row r="9" spans="1:13" s="39" customFormat="1" ht="25.5">
      <c r="A9" s="25">
        <v>3</v>
      </c>
      <c r="B9" s="25" t="s">
        <v>135</v>
      </c>
      <c r="C9" s="25">
        <f>Ginting!G14</f>
        <v>1000</v>
      </c>
      <c r="D9" s="25">
        <f>Ginting!H14</f>
        <v>1200</v>
      </c>
      <c r="E9" s="37">
        <v>0</v>
      </c>
      <c r="F9" s="37">
        <v>0</v>
      </c>
      <c r="G9" s="37">
        <v>0</v>
      </c>
      <c r="H9" s="37">
        <v>0</v>
      </c>
      <c r="I9" s="38" t="s">
        <v>143</v>
      </c>
      <c r="M9" s="13"/>
    </row>
    <row r="10" spans="1:13" s="39" customFormat="1" ht="51">
      <c r="A10" s="25">
        <v>4</v>
      </c>
      <c r="B10" s="25" t="s">
        <v>136</v>
      </c>
      <c r="C10" s="25">
        <f>Leni!G15</f>
        <v>27000</v>
      </c>
      <c r="D10" s="25">
        <f>Leni!H15</f>
        <v>26000</v>
      </c>
      <c r="E10" s="37">
        <v>0</v>
      </c>
      <c r="F10" s="37">
        <v>0</v>
      </c>
      <c r="G10" s="37">
        <f>Leni!K15</f>
        <v>495</v>
      </c>
      <c r="H10" s="37">
        <v>0</v>
      </c>
      <c r="I10" s="38" t="s">
        <v>144</v>
      </c>
    </row>
    <row r="11" spans="1:13" s="39" customFormat="1" ht="38.25">
      <c r="A11" s="25">
        <v>5</v>
      </c>
      <c r="B11" s="25" t="s">
        <v>139</v>
      </c>
      <c r="C11" s="25">
        <f>Jefri!G23</f>
        <v>62500</v>
      </c>
      <c r="D11" s="25">
        <f>C11</f>
        <v>62500</v>
      </c>
      <c r="E11" s="37">
        <v>0</v>
      </c>
      <c r="F11" s="37">
        <f>Jefri!J14+Jefri!J15</f>
        <v>229.5</v>
      </c>
      <c r="G11" s="37">
        <f>Jefri!J23-F11</f>
        <v>729</v>
      </c>
      <c r="H11" s="37">
        <v>0</v>
      </c>
      <c r="I11" s="38" t="s">
        <v>145</v>
      </c>
    </row>
    <row r="12" spans="1:13" s="39" customFormat="1" ht="25.5">
      <c r="A12" s="25">
        <v>6</v>
      </c>
      <c r="B12" s="25" t="s">
        <v>140</v>
      </c>
      <c r="C12" s="25">
        <f>Madiyo!G23</f>
        <v>40500</v>
      </c>
      <c r="D12" s="25">
        <f>Madiyo!H23</f>
        <v>44000</v>
      </c>
      <c r="E12" s="37">
        <v>0</v>
      </c>
      <c r="F12" s="37">
        <f>Jefri!L24</f>
        <v>0</v>
      </c>
      <c r="G12" s="37">
        <f>Madiyo!K23</f>
        <v>680.7679999999998</v>
      </c>
      <c r="H12" s="37">
        <v>0</v>
      </c>
      <c r="I12" s="38" t="s">
        <v>146</v>
      </c>
    </row>
    <row r="13" spans="1:13" s="39" customFormat="1" ht="25.5">
      <c r="A13" s="25">
        <v>7</v>
      </c>
      <c r="B13" s="25" t="s">
        <v>134</v>
      </c>
      <c r="C13" s="25">
        <f>Nora!G32</f>
        <v>0</v>
      </c>
      <c r="D13" s="25">
        <f>Nora!H32</f>
        <v>0</v>
      </c>
      <c r="E13" s="37">
        <f>Nora!N32</f>
        <v>0</v>
      </c>
      <c r="F13" s="37">
        <f>Nora!O32</f>
        <v>0</v>
      </c>
      <c r="G13" s="37">
        <f>Nora!K32</f>
        <v>300</v>
      </c>
      <c r="H13" s="37">
        <f>Nora!Q32</f>
        <v>0</v>
      </c>
      <c r="I13" s="38" t="s">
        <v>275</v>
      </c>
    </row>
    <row r="14" spans="1:13" s="39" customFormat="1">
      <c r="A14" s="25"/>
      <c r="B14" s="25"/>
      <c r="C14" s="25"/>
      <c r="D14" s="25"/>
      <c r="E14" s="37"/>
      <c r="F14" s="37"/>
      <c r="G14" s="37"/>
      <c r="H14" s="37"/>
      <c r="I14" s="38"/>
    </row>
    <row r="15" spans="1:13">
      <c r="A15" s="23"/>
      <c r="B15" s="79" t="s">
        <v>3</v>
      </c>
      <c r="C15" s="23">
        <f>SUM(C7:C14)</f>
        <v>415350</v>
      </c>
      <c r="D15" s="23">
        <f t="shared" ref="D15:H15" si="0">SUM(D7:D14)</f>
        <v>384750</v>
      </c>
      <c r="E15" s="23">
        <f t="shared" si="0"/>
        <v>314.76</v>
      </c>
      <c r="F15" s="23">
        <f t="shared" si="0"/>
        <v>340.1</v>
      </c>
      <c r="G15" s="23">
        <f t="shared" si="0"/>
        <v>5485.848</v>
      </c>
      <c r="H15" s="23">
        <f t="shared" si="0"/>
        <v>140</v>
      </c>
      <c r="I15" s="22"/>
    </row>
    <row r="16" spans="1:13">
      <c r="B16" s="15"/>
    </row>
    <row r="17" spans="1:8">
      <c r="A17" s="2" t="s">
        <v>163</v>
      </c>
      <c r="E17" s="67" t="s">
        <v>579</v>
      </c>
      <c r="F17" s="2" t="str">
        <f>I!F17</f>
        <v>Agustus 2020</v>
      </c>
      <c r="G17" s="67"/>
    </row>
    <row r="18" spans="1:8">
      <c r="A18" s="2" t="s">
        <v>159</v>
      </c>
      <c r="E18" s="45">
        <f>D15</f>
        <v>384750</v>
      </c>
      <c r="F18" s="2" t="s">
        <v>160</v>
      </c>
    </row>
    <row r="19" spans="1:8">
      <c r="A19" s="2" t="s">
        <v>162</v>
      </c>
      <c r="E19" s="45">
        <f>C15</f>
        <v>415350</v>
      </c>
      <c r="F19" s="2" t="s">
        <v>161</v>
      </c>
    </row>
    <row r="20" spans="1:8">
      <c r="E20" s="45"/>
    </row>
    <row r="21" spans="1:8">
      <c r="A21" s="2" t="s">
        <v>155</v>
      </c>
      <c r="E21" s="45">
        <f>E15</f>
        <v>314.76</v>
      </c>
      <c r="F21" s="2" t="s">
        <v>158</v>
      </c>
    </row>
    <row r="22" spans="1:8">
      <c r="A22" s="2" t="s">
        <v>154</v>
      </c>
      <c r="E22" s="45">
        <f>F15</f>
        <v>340.1</v>
      </c>
      <c r="F22" s="2" t="s">
        <v>158</v>
      </c>
    </row>
    <row r="23" spans="1:8">
      <c r="A23" s="2" t="s">
        <v>156</v>
      </c>
      <c r="E23" s="45">
        <f>G15</f>
        <v>5485.848</v>
      </c>
      <c r="F23" s="2" t="s">
        <v>158</v>
      </c>
    </row>
    <row r="24" spans="1:8" ht="17.25">
      <c r="A24" s="2" t="s">
        <v>157</v>
      </c>
      <c r="E24" s="53">
        <f>H15</f>
        <v>140</v>
      </c>
      <c r="F24" s="54" t="s">
        <v>217</v>
      </c>
      <c r="G24" s="82"/>
      <c r="H24" s="54"/>
    </row>
    <row r="25" spans="1:8" ht="17.25">
      <c r="A25" s="2" t="s">
        <v>366</v>
      </c>
      <c r="E25" s="53">
        <f>SUM(E21:E24)</f>
        <v>6280.7079999999996</v>
      </c>
      <c r="F25" s="2" t="s">
        <v>158</v>
      </c>
    </row>
    <row r="26" spans="1:8" ht="17.25">
      <c r="E26" s="53"/>
    </row>
    <row r="27" spans="1:8">
      <c r="A27" s="2" t="s">
        <v>282</v>
      </c>
    </row>
    <row r="28" spans="1:8">
      <c r="A28" s="67" t="s">
        <v>283</v>
      </c>
    </row>
    <row r="29" spans="1:8">
      <c r="A29" s="67" t="s">
        <v>367</v>
      </c>
    </row>
    <row r="31" spans="1:8">
      <c r="C31" s="78" t="s">
        <v>150</v>
      </c>
      <c r="H31" s="81" t="str">
        <f>Batam!H31</f>
        <v>Batam, 7 September 2020</v>
      </c>
    </row>
    <row r="32" spans="1:8">
      <c r="C32" s="78" t="s">
        <v>151</v>
      </c>
      <c r="H32" s="44" t="s">
        <v>218</v>
      </c>
    </row>
    <row r="33" spans="2:8">
      <c r="B33" s="78"/>
      <c r="C33" s="78"/>
      <c r="H33" s="78"/>
    </row>
    <row r="34" spans="2:8">
      <c r="C34" s="78"/>
      <c r="H34" s="78"/>
    </row>
    <row r="35" spans="2:8">
      <c r="C35" s="78"/>
      <c r="H35" s="78"/>
    </row>
    <row r="36" spans="2:8">
      <c r="C36" s="78" t="s">
        <v>152</v>
      </c>
      <c r="H36" s="78" t="s">
        <v>148</v>
      </c>
    </row>
    <row r="37" spans="2:8">
      <c r="C37" s="78" t="s">
        <v>153</v>
      </c>
      <c r="H37" s="78" t="s">
        <v>149</v>
      </c>
    </row>
  </sheetData>
  <mergeCells count="9">
    <mergeCell ref="A1:I1"/>
    <mergeCell ref="A2:I2"/>
    <mergeCell ref="A3:I3"/>
    <mergeCell ref="A4:A5"/>
    <mergeCell ref="B4:B5"/>
    <mergeCell ref="C4:C5"/>
    <mergeCell ref="D4:D5"/>
    <mergeCell ref="E4:H4"/>
    <mergeCell ref="I4:I5"/>
  </mergeCells>
  <pageMargins left="0.7" right="0.7" top="0.75" bottom="0.75" header="0.3" footer="0.3"/>
  <pageSetup paperSize="258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I10" sqref="I10"/>
    </sheetView>
  </sheetViews>
  <sheetFormatPr defaultRowHeight="15"/>
  <cols>
    <col min="1" max="1" width="3.42578125" style="2" customWidth="1"/>
    <col min="2" max="2" width="11.5703125" style="2" customWidth="1"/>
    <col min="3" max="3" width="11" style="2" customWidth="1"/>
    <col min="4" max="4" width="10.5703125" style="2" bestFit="1" customWidth="1"/>
    <col min="5" max="5" width="10.140625" style="2" customWidth="1"/>
    <col min="6" max="6" width="7.7109375" style="2" customWidth="1"/>
    <col min="7" max="7" width="11.85546875" style="2" customWidth="1"/>
    <col min="8" max="8" width="11" style="2" customWidth="1"/>
    <col min="9" max="9" width="12.85546875" style="2" customWidth="1"/>
    <col min="10" max="16384" width="9.140625" style="2"/>
  </cols>
  <sheetData>
    <row r="1" spans="1:13" ht="15.75">
      <c r="A1" s="141" t="s">
        <v>0</v>
      </c>
      <c r="B1" s="141"/>
      <c r="C1" s="141"/>
      <c r="D1" s="141"/>
      <c r="E1" s="141"/>
      <c r="F1" s="141"/>
      <c r="G1" s="141"/>
      <c r="H1" s="141"/>
      <c r="I1" s="141"/>
    </row>
    <row r="2" spans="1:13" ht="15.75">
      <c r="A2" s="141" t="s">
        <v>84</v>
      </c>
      <c r="B2" s="141"/>
      <c r="C2" s="141"/>
      <c r="D2" s="141"/>
      <c r="E2" s="141"/>
      <c r="F2" s="141"/>
      <c r="G2" s="141"/>
      <c r="H2" s="141"/>
      <c r="I2" s="141"/>
    </row>
    <row r="3" spans="1:13" ht="15.75">
      <c r="A3" s="141" t="s">
        <v>584</v>
      </c>
      <c r="B3" s="141"/>
      <c r="C3" s="141"/>
      <c r="D3" s="141"/>
      <c r="E3" s="141"/>
      <c r="F3" s="141"/>
      <c r="G3" s="141"/>
      <c r="H3" s="141"/>
      <c r="I3" s="141"/>
    </row>
    <row r="4" spans="1:13" ht="15" customHeight="1">
      <c r="A4" s="145" t="s">
        <v>83</v>
      </c>
      <c r="B4" s="149" t="s">
        <v>133</v>
      </c>
      <c r="C4" s="149" t="s">
        <v>86</v>
      </c>
      <c r="D4" s="149" t="s">
        <v>87</v>
      </c>
      <c r="E4" s="142" t="s">
        <v>147</v>
      </c>
      <c r="F4" s="143"/>
      <c r="G4" s="143"/>
      <c r="H4" s="143"/>
      <c r="I4" s="149" t="s">
        <v>4</v>
      </c>
    </row>
    <row r="5" spans="1:13" ht="25.5">
      <c r="A5" s="146"/>
      <c r="B5" s="165"/>
      <c r="C5" s="150"/>
      <c r="D5" s="153"/>
      <c r="E5" s="42" t="s">
        <v>26</v>
      </c>
      <c r="F5" s="43" t="s">
        <v>16</v>
      </c>
      <c r="G5" s="40" t="s">
        <v>138</v>
      </c>
      <c r="H5" s="41" t="s">
        <v>137</v>
      </c>
      <c r="I5" s="164"/>
    </row>
    <row r="6" spans="1:13">
      <c r="A6" s="35">
        <v>1</v>
      </c>
      <c r="B6" s="35">
        <v>2</v>
      </c>
      <c r="C6" s="35">
        <v>7</v>
      </c>
      <c r="D6" s="35">
        <v>8</v>
      </c>
      <c r="E6" s="36">
        <v>14</v>
      </c>
      <c r="F6" s="35">
        <v>15</v>
      </c>
      <c r="G6" s="35">
        <v>16</v>
      </c>
      <c r="H6" s="35">
        <v>17</v>
      </c>
      <c r="I6" s="35">
        <v>19</v>
      </c>
    </row>
    <row r="7" spans="1:13" s="39" customFormat="1" ht="38.25">
      <c r="A7" s="25">
        <v>1</v>
      </c>
      <c r="B7" s="25" t="s">
        <v>276</v>
      </c>
      <c r="C7" s="25">
        <f>Parlin2!E82</f>
        <v>58850</v>
      </c>
      <c r="D7" s="25">
        <f>Parlin2!F82</f>
        <v>46050</v>
      </c>
      <c r="E7" s="37">
        <f>Parlin2!H82*27/100</f>
        <v>92.34</v>
      </c>
      <c r="F7" s="37">
        <f>Parlin2!I82*27/100</f>
        <v>106.65</v>
      </c>
      <c r="G7" s="37">
        <f>Parlin2!J82*27/100</f>
        <v>542.97</v>
      </c>
      <c r="H7" s="37">
        <f>Parlin2!K82*27/100</f>
        <v>135</v>
      </c>
      <c r="I7" s="38" t="s">
        <v>141</v>
      </c>
    </row>
    <row r="8" spans="1:13" s="39" customFormat="1" ht="25.5">
      <c r="A8" s="25">
        <v>2</v>
      </c>
      <c r="B8" s="25" t="s">
        <v>134</v>
      </c>
      <c r="C8" s="25">
        <f>Rasda!G64</f>
        <v>225500</v>
      </c>
      <c r="D8" s="25">
        <f>Rasda!H64</f>
        <v>205000</v>
      </c>
      <c r="E8" s="37">
        <f>Rasda!T64</f>
        <v>174</v>
      </c>
      <c r="F8" s="37">
        <v>0</v>
      </c>
      <c r="G8" s="37">
        <f>Rasda!U64</f>
        <v>2696</v>
      </c>
      <c r="H8" s="37">
        <f>Rasda!X64</f>
        <v>0</v>
      </c>
      <c r="I8" s="38" t="s">
        <v>142</v>
      </c>
    </row>
    <row r="9" spans="1:13" s="39" customFormat="1" ht="25.5">
      <c r="A9" s="25">
        <v>3</v>
      </c>
      <c r="B9" s="25" t="s">
        <v>135</v>
      </c>
      <c r="C9" s="25">
        <f>Ginting!G14</f>
        <v>1000</v>
      </c>
      <c r="D9" s="25">
        <f>Ginting!H14</f>
        <v>1200</v>
      </c>
      <c r="E9" s="37">
        <v>0</v>
      </c>
      <c r="F9" s="37">
        <v>0</v>
      </c>
      <c r="G9" s="37">
        <v>0</v>
      </c>
      <c r="H9" s="37">
        <v>0</v>
      </c>
      <c r="I9" s="38" t="s">
        <v>143</v>
      </c>
      <c r="M9" s="13"/>
    </row>
    <row r="10" spans="1:13" s="39" customFormat="1" ht="51">
      <c r="A10" s="25">
        <v>4</v>
      </c>
      <c r="B10" s="25" t="s">
        <v>136</v>
      </c>
      <c r="C10" s="25">
        <f>Leni!G15</f>
        <v>27000</v>
      </c>
      <c r="D10" s="25">
        <f>Leni!H15</f>
        <v>26000</v>
      </c>
      <c r="E10" s="37">
        <v>0</v>
      </c>
      <c r="F10" s="37">
        <v>0</v>
      </c>
      <c r="G10" s="37">
        <f>Leni!L15</f>
        <v>585</v>
      </c>
      <c r="H10" s="37">
        <v>0</v>
      </c>
      <c r="I10" s="38" t="s">
        <v>144</v>
      </c>
    </row>
    <row r="11" spans="1:13" s="39" customFormat="1" ht="38.25">
      <c r="A11" s="25">
        <v>5</v>
      </c>
      <c r="B11" s="25" t="s">
        <v>139</v>
      </c>
      <c r="C11" s="25">
        <f>Jefri!G23</f>
        <v>62500</v>
      </c>
      <c r="D11" s="25">
        <f>C11</f>
        <v>62500</v>
      </c>
      <c r="E11" s="37">
        <v>0</v>
      </c>
      <c r="F11" s="37">
        <f>Jefri!K14+Jefri!K15</f>
        <v>238</v>
      </c>
      <c r="G11" s="37">
        <f>Jefri!K23-F11</f>
        <v>756</v>
      </c>
      <c r="H11" s="37">
        <v>0</v>
      </c>
      <c r="I11" s="38" t="s">
        <v>145</v>
      </c>
    </row>
    <row r="12" spans="1:13" s="39" customFormat="1" ht="25.5">
      <c r="A12" s="25">
        <v>6</v>
      </c>
      <c r="B12" s="25" t="s">
        <v>140</v>
      </c>
      <c r="C12" s="25">
        <f>Madiyo!G23</f>
        <v>40500</v>
      </c>
      <c r="D12" s="25">
        <f>Madiyo!H23</f>
        <v>44000</v>
      </c>
      <c r="E12" s="37">
        <v>0</v>
      </c>
      <c r="F12" s="37">
        <f>Jefri!L24</f>
        <v>0</v>
      </c>
      <c r="G12" s="37">
        <f>Madiyo!L23</f>
        <v>686.36000000000013</v>
      </c>
      <c r="H12" s="37">
        <v>0</v>
      </c>
      <c r="I12" s="38" t="s">
        <v>146</v>
      </c>
    </row>
    <row r="13" spans="1:13" s="39" customFormat="1" ht="25.5">
      <c r="A13" s="25">
        <v>7</v>
      </c>
      <c r="B13" s="25" t="s">
        <v>134</v>
      </c>
      <c r="C13" s="25">
        <f>Nora!G32</f>
        <v>0</v>
      </c>
      <c r="D13" s="25">
        <f>Nora!H32</f>
        <v>0</v>
      </c>
      <c r="E13" s="37">
        <f>Nora!N32</f>
        <v>0</v>
      </c>
      <c r="F13" s="37">
        <f>Nora!O32</f>
        <v>0</v>
      </c>
      <c r="G13" s="37">
        <f>Nora!L32</f>
        <v>450</v>
      </c>
      <c r="H13" s="37">
        <f>Nora!Q32</f>
        <v>0</v>
      </c>
      <c r="I13" s="38" t="s">
        <v>275</v>
      </c>
    </row>
    <row r="14" spans="1:13" s="39" customFormat="1">
      <c r="A14" s="25"/>
      <c r="B14" s="25"/>
      <c r="C14" s="25"/>
      <c r="D14" s="25"/>
      <c r="E14" s="37"/>
      <c r="F14" s="37"/>
      <c r="G14" s="37"/>
      <c r="H14" s="37"/>
      <c r="I14" s="38"/>
    </row>
    <row r="15" spans="1:13">
      <c r="A15" s="23"/>
      <c r="B15" s="79" t="s">
        <v>3</v>
      </c>
      <c r="C15" s="23">
        <f>SUM(C7:C14)</f>
        <v>415350</v>
      </c>
      <c r="D15" s="23">
        <f t="shared" ref="D15:H15" si="0">SUM(D7:D14)</f>
        <v>384750</v>
      </c>
      <c r="E15" s="23">
        <f t="shared" si="0"/>
        <v>266.34000000000003</v>
      </c>
      <c r="F15" s="23">
        <f t="shared" si="0"/>
        <v>344.65</v>
      </c>
      <c r="G15" s="23">
        <f t="shared" si="0"/>
        <v>5716.33</v>
      </c>
      <c r="H15" s="23">
        <f t="shared" si="0"/>
        <v>135</v>
      </c>
      <c r="I15" s="22"/>
    </row>
    <row r="16" spans="1:13">
      <c r="B16" s="15"/>
    </row>
    <row r="17" spans="1:8">
      <c r="A17" s="2" t="s">
        <v>163</v>
      </c>
      <c r="E17" s="67" t="s">
        <v>580</v>
      </c>
      <c r="F17" s="2" t="str">
        <f>I!F17</f>
        <v>Agustus 2020</v>
      </c>
      <c r="G17" s="67"/>
    </row>
    <row r="18" spans="1:8">
      <c r="A18" s="2" t="s">
        <v>159</v>
      </c>
      <c r="E18" s="45">
        <f>D15</f>
        <v>384750</v>
      </c>
      <c r="F18" s="2" t="s">
        <v>160</v>
      </c>
    </row>
    <row r="19" spans="1:8">
      <c r="A19" s="2" t="s">
        <v>162</v>
      </c>
      <c r="E19" s="45">
        <f>C15</f>
        <v>415350</v>
      </c>
      <c r="F19" s="2" t="s">
        <v>161</v>
      </c>
    </row>
    <row r="20" spans="1:8">
      <c r="E20" s="45"/>
    </row>
    <row r="21" spans="1:8">
      <c r="A21" s="2" t="s">
        <v>155</v>
      </c>
      <c r="E21" s="45">
        <f>E15</f>
        <v>266.34000000000003</v>
      </c>
      <c r="F21" s="2" t="s">
        <v>158</v>
      </c>
    </row>
    <row r="22" spans="1:8">
      <c r="A22" s="2" t="s">
        <v>154</v>
      </c>
      <c r="E22" s="45">
        <f>F15</f>
        <v>344.65</v>
      </c>
      <c r="F22" s="2" t="s">
        <v>158</v>
      </c>
    </row>
    <row r="23" spans="1:8">
      <c r="A23" s="2" t="s">
        <v>156</v>
      </c>
      <c r="E23" s="45">
        <f>G15</f>
        <v>5716.33</v>
      </c>
      <c r="F23" s="2" t="s">
        <v>158</v>
      </c>
    </row>
    <row r="24" spans="1:8" ht="17.25">
      <c r="A24" s="2" t="s">
        <v>157</v>
      </c>
      <c r="E24" s="53">
        <f>H15</f>
        <v>135</v>
      </c>
      <c r="F24" s="54" t="s">
        <v>217</v>
      </c>
      <c r="G24" s="82"/>
      <c r="H24" s="54"/>
    </row>
    <row r="25" spans="1:8" ht="17.25">
      <c r="A25" s="2" t="s">
        <v>366</v>
      </c>
      <c r="E25" s="53">
        <f>SUM(E21:E24)</f>
        <v>6462.32</v>
      </c>
      <c r="F25" s="2" t="s">
        <v>158</v>
      </c>
    </row>
    <row r="26" spans="1:8" ht="17.25">
      <c r="E26" s="53"/>
    </row>
    <row r="27" spans="1:8">
      <c r="A27" s="2" t="s">
        <v>282</v>
      </c>
    </row>
    <row r="28" spans="1:8">
      <c r="A28" s="67" t="s">
        <v>283</v>
      </c>
    </row>
    <row r="29" spans="1:8">
      <c r="A29" s="67" t="s">
        <v>367</v>
      </c>
    </row>
    <row r="31" spans="1:8">
      <c r="C31" s="78" t="s">
        <v>150</v>
      </c>
      <c r="H31" s="81" t="str">
        <f>Batam!H31</f>
        <v>Batam, 7 September 2020</v>
      </c>
    </row>
    <row r="32" spans="1:8">
      <c r="C32" s="78" t="s">
        <v>151</v>
      </c>
      <c r="H32" s="44" t="s">
        <v>218</v>
      </c>
    </row>
    <row r="33" spans="2:8">
      <c r="B33" s="78"/>
      <c r="C33" s="78"/>
      <c r="H33" s="78"/>
    </row>
    <row r="34" spans="2:8">
      <c r="C34" s="78"/>
      <c r="H34" s="78"/>
    </row>
    <row r="35" spans="2:8">
      <c r="C35" s="78"/>
      <c r="H35" s="78"/>
    </row>
    <row r="36" spans="2:8">
      <c r="C36" s="78" t="s">
        <v>152</v>
      </c>
      <c r="H36" s="78" t="s">
        <v>148</v>
      </c>
    </row>
    <row r="37" spans="2:8">
      <c r="C37" s="78" t="s">
        <v>153</v>
      </c>
      <c r="H37" s="78" t="s">
        <v>149</v>
      </c>
    </row>
  </sheetData>
  <mergeCells count="9">
    <mergeCell ref="A1:I1"/>
    <mergeCell ref="A2:I2"/>
    <mergeCell ref="A3:I3"/>
    <mergeCell ref="A4:A5"/>
    <mergeCell ref="B4:B5"/>
    <mergeCell ref="C4:C5"/>
    <mergeCell ref="D4:D5"/>
    <mergeCell ref="E4:H4"/>
    <mergeCell ref="I4:I5"/>
  </mergeCells>
  <pageMargins left="0.7" right="0.7" top="0.75" bottom="0.75" header="0.3" footer="0.3"/>
  <pageSetup paperSize="258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0"/>
  <sheetViews>
    <sheetView topLeftCell="A3" workbookViewId="0">
      <selection activeCell="O9" sqref="O9"/>
    </sheetView>
  </sheetViews>
  <sheetFormatPr defaultRowHeight="15"/>
  <cols>
    <col min="1" max="1" width="5.28515625" customWidth="1"/>
    <col min="2" max="2" width="32.5703125" customWidth="1"/>
    <col min="3" max="3" width="15" customWidth="1"/>
    <col min="4" max="15" width="7.42578125" customWidth="1"/>
  </cols>
  <sheetData>
    <row r="1" spans="1:15">
      <c r="G1" s="69" t="s">
        <v>291</v>
      </c>
    </row>
    <row r="2" spans="1:15">
      <c r="G2" s="69" t="s">
        <v>292</v>
      </c>
    </row>
    <row r="3" spans="1:15">
      <c r="G3" s="69" t="s">
        <v>293</v>
      </c>
    </row>
    <row r="4" spans="1:15">
      <c r="G4" s="69"/>
    </row>
    <row r="6" spans="1:15">
      <c r="A6" s="167" t="s">
        <v>83</v>
      </c>
      <c r="B6" s="167" t="s">
        <v>166</v>
      </c>
      <c r="C6" s="167" t="s">
        <v>294</v>
      </c>
      <c r="D6" s="166" t="s">
        <v>295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>
      <c r="A7" s="167"/>
      <c r="B7" s="167"/>
      <c r="C7" s="167"/>
      <c r="D7" s="58" t="s">
        <v>296</v>
      </c>
      <c r="E7" s="58" t="s">
        <v>297</v>
      </c>
      <c r="F7" s="58" t="s">
        <v>298</v>
      </c>
      <c r="G7" s="58" t="s">
        <v>299</v>
      </c>
      <c r="H7" s="58" t="s">
        <v>300</v>
      </c>
      <c r="I7" s="58" t="s">
        <v>302</v>
      </c>
      <c r="J7" s="58" t="s">
        <v>303</v>
      </c>
      <c r="K7" s="58" t="s">
        <v>301</v>
      </c>
      <c r="L7" s="58" t="s">
        <v>304</v>
      </c>
      <c r="M7" s="58" t="s">
        <v>305</v>
      </c>
      <c r="N7" s="58" t="s">
        <v>306</v>
      </c>
      <c r="O7" s="58" t="s">
        <v>307</v>
      </c>
    </row>
    <row r="8" spans="1:15" ht="27.75" customHeight="1">
      <c r="A8" s="1">
        <v>1</v>
      </c>
      <c r="B8" s="1" t="s">
        <v>308</v>
      </c>
      <c r="C8" s="58" t="s">
        <v>12</v>
      </c>
      <c r="D8" s="58" t="s">
        <v>12</v>
      </c>
      <c r="E8" s="58" t="s">
        <v>12</v>
      </c>
      <c r="F8" s="58" t="s">
        <v>12</v>
      </c>
      <c r="G8" s="80" t="s">
        <v>12</v>
      </c>
      <c r="H8" s="80" t="s">
        <v>12</v>
      </c>
      <c r="I8" s="80" t="s">
        <v>12</v>
      </c>
      <c r="J8" s="115" t="s">
        <v>12</v>
      </c>
      <c r="K8" s="126" t="s">
        <v>12</v>
      </c>
      <c r="L8" s="1"/>
      <c r="M8" s="1"/>
      <c r="N8" s="1"/>
      <c r="O8" s="1"/>
    </row>
    <row r="9" spans="1:15" ht="27.75" customHeight="1">
      <c r="A9" s="1">
        <v>2</v>
      </c>
      <c r="B9" s="1" t="s">
        <v>309</v>
      </c>
      <c r="C9" s="58" t="s">
        <v>12</v>
      </c>
      <c r="D9" s="58" t="s">
        <v>12</v>
      </c>
      <c r="E9" s="58" t="s">
        <v>12</v>
      </c>
      <c r="F9" s="58" t="s">
        <v>12</v>
      </c>
      <c r="G9" s="80" t="s">
        <v>12</v>
      </c>
      <c r="H9" s="80" t="s">
        <v>12</v>
      </c>
      <c r="I9" s="80" t="s">
        <v>12</v>
      </c>
      <c r="J9" s="115" t="s">
        <v>12</v>
      </c>
      <c r="K9" s="126" t="s">
        <v>12</v>
      </c>
      <c r="L9" s="1"/>
      <c r="M9" s="1"/>
      <c r="N9" s="1"/>
      <c r="O9" s="1"/>
    </row>
    <row r="10" spans="1:15" ht="27.75" customHeight="1">
      <c r="A10" s="1">
        <v>3</v>
      </c>
      <c r="B10" s="1" t="s">
        <v>310</v>
      </c>
      <c r="C10" s="58" t="s">
        <v>12</v>
      </c>
      <c r="D10" s="58" t="s">
        <v>12</v>
      </c>
      <c r="E10" s="58" t="s">
        <v>12</v>
      </c>
      <c r="F10" s="58" t="s">
        <v>12</v>
      </c>
      <c r="G10" s="80" t="s">
        <v>12</v>
      </c>
      <c r="H10" s="80" t="s">
        <v>12</v>
      </c>
      <c r="I10" s="80" t="s">
        <v>12</v>
      </c>
      <c r="J10" s="115" t="s">
        <v>12</v>
      </c>
      <c r="K10" s="126" t="s">
        <v>12</v>
      </c>
      <c r="L10" s="1"/>
      <c r="M10" s="1"/>
      <c r="N10" s="1"/>
      <c r="O10" s="1"/>
    </row>
    <row r="11" spans="1:15" ht="27.75" customHeight="1">
      <c r="A11" s="1">
        <v>4</v>
      </c>
      <c r="B11" s="1" t="s">
        <v>311</v>
      </c>
      <c r="C11" s="58" t="s">
        <v>12</v>
      </c>
      <c r="D11" s="58" t="s">
        <v>12</v>
      </c>
      <c r="E11" s="58" t="s">
        <v>12</v>
      </c>
      <c r="F11" s="58" t="s">
        <v>12</v>
      </c>
      <c r="G11" s="80" t="s">
        <v>12</v>
      </c>
      <c r="H11" s="80" t="s">
        <v>12</v>
      </c>
      <c r="I11" s="80" t="s">
        <v>12</v>
      </c>
      <c r="J11" s="115" t="s">
        <v>12</v>
      </c>
      <c r="K11" s="126" t="s">
        <v>12</v>
      </c>
      <c r="L11" s="1"/>
      <c r="M11" s="1"/>
      <c r="N11" s="1"/>
      <c r="O11" s="1"/>
    </row>
    <row r="13" spans="1:15">
      <c r="B13" s="70" t="s">
        <v>150</v>
      </c>
      <c r="L13" s="123" t="s">
        <v>550</v>
      </c>
    </row>
    <row r="14" spans="1:15">
      <c r="B14" s="70" t="s">
        <v>151</v>
      </c>
      <c r="L14" s="69" t="s">
        <v>312</v>
      </c>
    </row>
    <row r="15" spans="1:15">
      <c r="B15" s="70"/>
    </row>
    <row r="16" spans="1:15">
      <c r="B16" s="70"/>
    </row>
    <row r="17" spans="2:12">
      <c r="B17" s="70"/>
      <c r="L17" s="69"/>
    </row>
    <row r="18" spans="2:12">
      <c r="B18" s="70"/>
      <c r="L18" s="69"/>
    </row>
    <row r="19" spans="2:12" ht="17.25">
      <c r="B19" s="75" t="s">
        <v>152</v>
      </c>
      <c r="L19" s="74" t="s">
        <v>313</v>
      </c>
    </row>
    <row r="20" spans="2:12">
      <c r="B20" s="118" t="s">
        <v>153</v>
      </c>
      <c r="L20" s="69" t="s">
        <v>314</v>
      </c>
    </row>
  </sheetData>
  <mergeCells count="4">
    <mergeCell ref="D6:O6"/>
    <mergeCell ref="A6:A7"/>
    <mergeCell ref="B6:B7"/>
    <mergeCell ref="C6:C7"/>
  </mergeCells>
  <pageMargins left="0.7" right="0.7" top="0.75" bottom="0.75" header="0.3" footer="0.3"/>
  <pageSetup paperSize="258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workbookViewId="0">
      <selection activeCell="D7" sqref="D7"/>
    </sheetView>
  </sheetViews>
  <sheetFormatPr defaultRowHeight="15"/>
  <cols>
    <col min="1" max="1" width="4" customWidth="1"/>
    <col min="2" max="2" width="27" customWidth="1"/>
    <col min="3" max="3" width="15.42578125" customWidth="1"/>
    <col min="4" max="4" width="20" style="2" customWidth="1"/>
    <col min="5" max="5" width="22.5703125" customWidth="1"/>
  </cols>
  <sheetData>
    <row r="1" spans="1:5">
      <c r="C1" s="95" t="s">
        <v>368</v>
      </c>
    </row>
    <row r="2" spans="1:5">
      <c r="B2" s="114"/>
    </row>
    <row r="3" spans="1:5" s="84" customFormat="1" ht="30">
      <c r="A3" s="85" t="s">
        <v>375</v>
      </c>
      <c r="B3" s="98" t="s">
        <v>472</v>
      </c>
      <c r="C3" s="89" t="s">
        <v>413</v>
      </c>
      <c r="D3" s="61" t="s">
        <v>411</v>
      </c>
      <c r="E3" s="61" t="s">
        <v>412</v>
      </c>
    </row>
    <row r="4" spans="1:5">
      <c r="A4" s="1">
        <v>1</v>
      </c>
      <c r="B4" s="1" t="s">
        <v>369</v>
      </c>
      <c r="C4" s="168">
        <f>Batam!C15/10000</f>
        <v>41.534999999999997</v>
      </c>
      <c r="D4" s="99">
        <v>6</v>
      </c>
      <c r="E4" s="23">
        <f>Batam!G24</f>
        <v>687</v>
      </c>
    </row>
    <row r="5" spans="1:5">
      <c r="A5" s="1" t="s">
        <v>548</v>
      </c>
      <c r="B5" s="1" t="s">
        <v>370</v>
      </c>
      <c r="C5" s="168"/>
      <c r="D5" s="99">
        <v>6</v>
      </c>
      <c r="E5" s="23">
        <f>Batam!G23</f>
        <v>29290</v>
      </c>
    </row>
    <row r="6" spans="1:5">
      <c r="A6" s="1">
        <v>3</v>
      </c>
      <c r="B6" s="1" t="s">
        <v>31</v>
      </c>
      <c r="C6" s="168"/>
      <c r="D6" s="99">
        <v>6</v>
      </c>
      <c r="E6" s="23">
        <f>Batam!G22</f>
        <v>2407</v>
      </c>
    </row>
    <row r="7" spans="1:5">
      <c r="A7" s="1">
        <v>4</v>
      </c>
      <c r="B7" s="1" t="s">
        <v>26</v>
      </c>
      <c r="C7" s="168"/>
      <c r="D7" s="99">
        <v>6</v>
      </c>
      <c r="E7" s="23">
        <f>Batam!G21</f>
        <v>2684</v>
      </c>
    </row>
    <row r="8" spans="1:5">
      <c r="A8" s="1">
        <v>5</v>
      </c>
      <c r="B8" s="1" t="s">
        <v>371</v>
      </c>
      <c r="C8" s="91">
        <v>3</v>
      </c>
      <c r="D8" s="99">
        <v>8</v>
      </c>
      <c r="E8" s="23">
        <f>D8/2*1000</f>
        <v>4000</v>
      </c>
    </row>
    <row r="9" spans="1:5">
      <c r="A9" s="1">
        <v>6</v>
      </c>
      <c r="B9" s="1" t="s">
        <v>372</v>
      </c>
      <c r="C9" s="91">
        <v>43.5</v>
      </c>
      <c r="D9" s="99">
        <v>6</v>
      </c>
      <c r="E9" s="23">
        <f>(D9*C9)/2.5*1000</f>
        <v>104400</v>
      </c>
    </row>
    <row r="10" spans="1:5">
      <c r="A10" s="1">
        <v>7</v>
      </c>
      <c r="B10" s="1" t="s">
        <v>373</v>
      </c>
      <c r="C10" s="91">
        <v>12.7</v>
      </c>
      <c r="D10" s="99">
        <v>4</v>
      </c>
      <c r="E10" s="23">
        <f>(D10*C10)/1*1000</f>
        <v>50800</v>
      </c>
    </row>
    <row r="11" spans="1:5">
      <c r="A11" s="1">
        <v>8</v>
      </c>
      <c r="B11" s="1" t="s">
        <v>374</v>
      </c>
      <c r="C11" s="91">
        <v>9.6999999999999993</v>
      </c>
      <c r="D11" s="99">
        <f>(4+6)/2</f>
        <v>5</v>
      </c>
      <c r="E11" s="23">
        <f>(D11*C11)/2*1000</f>
        <v>24250</v>
      </c>
    </row>
    <row r="12" spans="1:5">
      <c r="A12" s="1">
        <v>9</v>
      </c>
      <c r="B12" s="51" t="s">
        <v>377</v>
      </c>
      <c r="C12" s="91">
        <v>18.5</v>
      </c>
      <c r="D12" s="99">
        <f>(2+6)/2</f>
        <v>4</v>
      </c>
      <c r="E12" s="23">
        <f>(D12*C12)/2*1000</f>
        <v>37000</v>
      </c>
    </row>
    <row r="13" spans="1:5">
      <c r="A13" s="1">
        <v>10</v>
      </c>
      <c r="B13" s="51" t="s">
        <v>401</v>
      </c>
      <c r="C13" s="91">
        <f>28.2</f>
        <v>28.2</v>
      </c>
      <c r="D13" s="99">
        <v>5</v>
      </c>
      <c r="E13" s="23">
        <f>(D13*C13)/3*1000</f>
        <v>47000</v>
      </c>
    </row>
    <row r="14" spans="1:5">
      <c r="A14" s="1">
        <v>11</v>
      </c>
      <c r="B14" s="51" t="s">
        <v>378</v>
      </c>
      <c r="C14" s="91">
        <v>38</v>
      </c>
      <c r="D14" s="99">
        <v>5</v>
      </c>
      <c r="E14" s="23">
        <f>(D14*C14)/2*1000</f>
        <v>95000</v>
      </c>
    </row>
    <row r="15" spans="1:5">
      <c r="A15" s="1">
        <v>13</v>
      </c>
      <c r="B15" s="51" t="s">
        <v>402</v>
      </c>
      <c r="C15" s="91">
        <v>8.5</v>
      </c>
      <c r="D15" s="99">
        <v>6</v>
      </c>
      <c r="E15" s="23">
        <f>(D15*C15)/2*1000</f>
        <v>25500</v>
      </c>
    </row>
    <row r="16" spans="1:5">
      <c r="A16" s="1">
        <v>14</v>
      </c>
      <c r="B16" s="51" t="s">
        <v>387</v>
      </c>
      <c r="C16" s="91">
        <v>4</v>
      </c>
      <c r="D16" s="99">
        <v>11</v>
      </c>
      <c r="E16" s="23">
        <f>(D16*C16)/3*1000</f>
        <v>14666.666666666666</v>
      </c>
    </row>
    <row r="17" spans="1:5">
      <c r="A17" s="1">
        <v>15</v>
      </c>
      <c r="B17" s="51" t="s">
        <v>403</v>
      </c>
      <c r="C17" s="91">
        <v>4.7</v>
      </c>
      <c r="D17" s="99">
        <v>8</v>
      </c>
      <c r="E17" s="23">
        <f>(D17*C17)/3*1000</f>
        <v>12533.333333333334</v>
      </c>
    </row>
    <row r="18" spans="1:5">
      <c r="A18" s="1">
        <v>16</v>
      </c>
      <c r="B18" s="51" t="s">
        <v>469</v>
      </c>
      <c r="C18" s="91">
        <v>20.100000000000001</v>
      </c>
      <c r="D18" s="99">
        <v>8</v>
      </c>
      <c r="E18" s="23">
        <f>(D18*C18)/3*1000</f>
        <v>53600</v>
      </c>
    </row>
    <row r="19" spans="1:5">
      <c r="A19" s="100" t="s">
        <v>388</v>
      </c>
      <c r="B19" s="100"/>
      <c r="C19" s="100"/>
      <c r="D19" s="101"/>
      <c r="E19" s="100"/>
    </row>
    <row r="20" spans="1:5" s="2" customFormat="1">
      <c r="B20" s="121" t="s">
        <v>150</v>
      </c>
      <c r="E20" s="2" t="str">
        <f>IV!H31</f>
        <v>Batam, 7 September 2020</v>
      </c>
    </row>
    <row r="21" spans="1:5" s="2" customFormat="1" ht="28.5" customHeight="1">
      <c r="B21" s="127" t="s">
        <v>151</v>
      </c>
      <c r="E21" s="128" t="s">
        <v>218</v>
      </c>
    </row>
    <row r="22" spans="1:5" s="2" customFormat="1">
      <c r="B22" s="121"/>
      <c r="E22" s="121"/>
    </row>
    <row r="23" spans="1:5" s="2" customFormat="1">
      <c r="B23" s="121"/>
      <c r="E23" s="121"/>
    </row>
    <row r="24" spans="1:5" s="2" customFormat="1">
      <c r="B24" s="121"/>
    </row>
    <row r="25" spans="1:5" s="2" customFormat="1">
      <c r="B25" s="121" t="s">
        <v>152</v>
      </c>
      <c r="E25" s="121" t="s">
        <v>148</v>
      </c>
    </row>
    <row r="26" spans="1:5" s="2" customFormat="1">
      <c r="B26" s="121" t="s">
        <v>153</v>
      </c>
      <c r="E26" s="121" t="s">
        <v>149</v>
      </c>
    </row>
    <row r="27" spans="1:5" s="96" customFormat="1">
      <c r="A27" s="113" t="s">
        <v>453</v>
      </c>
      <c r="B27" s="100"/>
      <c r="C27" s="104" t="s">
        <v>456</v>
      </c>
      <c r="D27" s="103" t="s">
        <v>460</v>
      </c>
      <c r="E27" s="100"/>
    </row>
    <row r="28" spans="1:5" s="96" customFormat="1">
      <c r="A28" s="113" t="s">
        <v>461</v>
      </c>
      <c r="B28" s="100"/>
      <c r="C28" s="104" t="s">
        <v>463</v>
      </c>
      <c r="D28" s="103" t="s">
        <v>465</v>
      </c>
      <c r="E28" s="100"/>
    </row>
    <row r="29" spans="1:5" s="96" customFormat="1">
      <c r="A29" s="113" t="s">
        <v>462</v>
      </c>
      <c r="B29" s="100"/>
      <c r="C29" s="104" t="s">
        <v>464</v>
      </c>
      <c r="D29" s="103" t="s">
        <v>460</v>
      </c>
      <c r="E29" s="100"/>
    </row>
    <row r="30" spans="1:5" s="96" customFormat="1">
      <c r="A30" s="105" t="s">
        <v>389</v>
      </c>
      <c r="B30" s="100"/>
      <c r="C30" s="100"/>
      <c r="D30" s="101"/>
      <c r="E30" s="100"/>
    </row>
    <row r="31" spans="1:5">
      <c r="A31" s="103" t="s">
        <v>379</v>
      </c>
      <c r="B31" s="100"/>
      <c r="C31" s="102" t="s">
        <v>380</v>
      </c>
      <c r="D31" s="101"/>
      <c r="E31" s="100"/>
    </row>
    <row r="32" spans="1:5">
      <c r="A32" s="103" t="s">
        <v>121</v>
      </c>
      <c r="B32" s="100"/>
      <c r="C32" s="102" t="s">
        <v>381</v>
      </c>
      <c r="D32" s="101"/>
      <c r="E32" s="100"/>
    </row>
    <row r="33" spans="1:5">
      <c r="A33" s="103" t="s">
        <v>382</v>
      </c>
      <c r="B33" s="100"/>
      <c r="C33" s="102" t="s">
        <v>383</v>
      </c>
      <c r="D33" s="101"/>
      <c r="E33" s="100"/>
    </row>
    <row r="34" spans="1:5">
      <c r="A34" s="103" t="s">
        <v>62</v>
      </c>
      <c r="B34" s="100"/>
      <c r="C34" s="102" t="s">
        <v>384</v>
      </c>
      <c r="D34" s="101"/>
      <c r="E34" s="100"/>
    </row>
    <row r="35" spans="1:5">
      <c r="A35" s="103" t="s">
        <v>385</v>
      </c>
      <c r="B35" s="100"/>
      <c r="C35" s="102" t="s">
        <v>386</v>
      </c>
      <c r="D35" s="101"/>
      <c r="E35" s="100"/>
    </row>
    <row r="36" spans="1:5">
      <c r="A36" s="105" t="s">
        <v>392</v>
      </c>
      <c r="B36" s="100"/>
      <c r="C36" s="100"/>
      <c r="D36" s="101"/>
      <c r="E36" s="100"/>
    </row>
    <row r="37" spans="1:5">
      <c r="A37" s="103" t="s">
        <v>391</v>
      </c>
      <c r="B37" s="100"/>
      <c r="C37" s="102" t="s">
        <v>390</v>
      </c>
      <c r="D37" s="101" t="s">
        <v>405</v>
      </c>
      <c r="E37" s="100"/>
    </row>
    <row r="38" spans="1:5">
      <c r="A38" s="103" t="s">
        <v>393</v>
      </c>
      <c r="B38" s="100"/>
      <c r="C38" s="102" t="s">
        <v>394</v>
      </c>
      <c r="D38" s="101" t="s">
        <v>405</v>
      </c>
      <c r="E38" s="100"/>
    </row>
    <row r="39" spans="1:5">
      <c r="A39" s="103" t="s">
        <v>395</v>
      </c>
      <c r="B39" s="100"/>
      <c r="C39" s="102" t="s">
        <v>396</v>
      </c>
      <c r="D39" s="101" t="s">
        <v>29</v>
      </c>
      <c r="E39" s="100"/>
    </row>
    <row r="40" spans="1:5">
      <c r="A40" s="103" t="s">
        <v>397</v>
      </c>
      <c r="B40" s="100"/>
      <c r="C40" s="102" t="s">
        <v>398</v>
      </c>
      <c r="D40" s="101" t="s">
        <v>405</v>
      </c>
      <c r="E40" s="100"/>
    </row>
    <row r="41" spans="1:5">
      <c r="A41" s="103" t="s">
        <v>399</v>
      </c>
      <c r="B41" s="100"/>
      <c r="C41" s="102" t="s">
        <v>400</v>
      </c>
      <c r="D41" s="101" t="s">
        <v>405</v>
      </c>
      <c r="E41" s="100"/>
    </row>
    <row r="42" spans="1:5">
      <c r="A42" s="103"/>
      <c r="B42" s="100"/>
      <c r="C42" s="102"/>
      <c r="D42" s="101"/>
      <c r="E42" s="100"/>
    </row>
    <row r="43" spans="1:5">
      <c r="A43" s="105" t="s">
        <v>404</v>
      </c>
      <c r="B43" s="100"/>
      <c r="C43" s="100"/>
      <c r="D43" s="101"/>
      <c r="E43" s="100"/>
    </row>
    <row r="44" spans="1:5">
      <c r="A44" s="103" t="s">
        <v>409</v>
      </c>
      <c r="B44" s="100"/>
      <c r="C44" s="102" t="s">
        <v>407</v>
      </c>
      <c r="D44" s="101" t="s">
        <v>405</v>
      </c>
      <c r="E44" s="100"/>
    </row>
    <row r="45" spans="1:5">
      <c r="A45" s="103" t="s">
        <v>132</v>
      </c>
      <c r="B45" s="100"/>
      <c r="C45" s="102" t="s">
        <v>408</v>
      </c>
      <c r="D45" s="101" t="s">
        <v>405</v>
      </c>
      <c r="E45" s="100"/>
    </row>
    <row r="46" spans="1:5">
      <c r="A46" s="103" t="s">
        <v>406</v>
      </c>
      <c r="B46" s="100"/>
      <c r="C46" s="102" t="s">
        <v>410</v>
      </c>
      <c r="D46" s="101" t="s">
        <v>29</v>
      </c>
      <c r="E46" s="100"/>
    </row>
    <row r="47" spans="1:5">
      <c r="A47" s="105" t="s">
        <v>423</v>
      </c>
      <c r="B47" s="100"/>
      <c r="C47" s="100"/>
      <c r="D47" s="101"/>
      <c r="E47" s="100"/>
    </row>
    <row r="48" spans="1:5">
      <c r="A48" s="103" t="s">
        <v>424</v>
      </c>
      <c r="B48" s="100"/>
      <c r="C48" s="102" t="s">
        <v>425</v>
      </c>
      <c r="D48" s="101"/>
      <c r="E48" s="100"/>
    </row>
    <row r="49" spans="1:5">
      <c r="A49" s="103" t="s">
        <v>426</v>
      </c>
      <c r="B49" s="100"/>
      <c r="C49" s="102" t="s">
        <v>427</v>
      </c>
      <c r="D49" s="101"/>
      <c r="E49" s="100"/>
    </row>
    <row r="50" spans="1:5">
      <c r="A50" s="103" t="s">
        <v>428</v>
      </c>
      <c r="B50" s="100"/>
      <c r="C50" s="102" t="s">
        <v>429</v>
      </c>
      <c r="D50" s="101"/>
      <c r="E50" s="100"/>
    </row>
    <row r="51" spans="1:5">
      <c r="A51" s="103" t="s">
        <v>430</v>
      </c>
      <c r="B51" s="100"/>
      <c r="C51" s="102" t="s">
        <v>431</v>
      </c>
      <c r="D51" s="101"/>
      <c r="E51" s="100"/>
    </row>
    <row r="52" spans="1:5">
      <c r="A52" s="105" t="s">
        <v>432</v>
      </c>
      <c r="B52" s="100"/>
      <c r="C52" s="100"/>
      <c r="D52" s="101"/>
      <c r="E52" s="100"/>
    </row>
    <row r="53" spans="1:5">
      <c r="A53" s="103" t="s">
        <v>433</v>
      </c>
      <c r="B53" s="100"/>
      <c r="C53" s="102" t="s">
        <v>434</v>
      </c>
      <c r="D53" s="101" t="s">
        <v>439</v>
      </c>
      <c r="E53" s="100"/>
    </row>
    <row r="54" spans="1:5">
      <c r="A54" s="103" t="s">
        <v>435</v>
      </c>
      <c r="B54" s="100"/>
      <c r="C54" s="102" t="s">
        <v>436</v>
      </c>
      <c r="D54" s="101"/>
      <c r="E54" s="100"/>
    </row>
    <row r="55" spans="1:5">
      <c r="A55" s="103" t="s">
        <v>437</v>
      </c>
      <c r="B55" s="100"/>
      <c r="C55" s="102" t="s">
        <v>438</v>
      </c>
      <c r="D55" s="101"/>
      <c r="E55" s="100"/>
    </row>
    <row r="56" spans="1:5">
      <c r="A56" s="103" t="s">
        <v>440</v>
      </c>
      <c r="B56" s="100"/>
      <c r="C56" s="102" t="s">
        <v>441</v>
      </c>
      <c r="D56" s="101"/>
      <c r="E56" s="100"/>
    </row>
    <row r="57" spans="1:5">
      <c r="A57" s="103" t="s">
        <v>442</v>
      </c>
      <c r="B57" s="100"/>
      <c r="C57" s="102" t="s">
        <v>443</v>
      </c>
      <c r="D57" s="101"/>
      <c r="E57" s="100"/>
    </row>
    <row r="58" spans="1:5">
      <c r="A58" s="103" t="s">
        <v>59</v>
      </c>
      <c r="B58" s="100"/>
      <c r="C58" s="102" t="s">
        <v>444</v>
      </c>
      <c r="D58" s="101"/>
      <c r="E58" s="100"/>
    </row>
    <row r="59" spans="1:5">
      <c r="A59" s="105" t="s">
        <v>445</v>
      </c>
      <c r="B59" s="100"/>
      <c r="C59" s="100"/>
      <c r="D59" s="101"/>
      <c r="E59" s="100"/>
    </row>
    <row r="60" spans="1:5">
      <c r="A60" s="103" t="s">
        <v>34</v>
      </c>
      <c r="B60" s="100"/>
      <c r="C60" s="102" t="s">
        <v>434</v>
      </c>
      <c r="D60" s="101" t="s">
        <v>439</v>
      </c>
      <c r="E60" s="100"/>
    </row>
    <row r="61" spans="1:5">
      <c r="A61" s="103" t="s">
        <v>33</v>
      </c>
      <c r="B61" s="100"/>
      <c r="C61" s="102" t="s">
        <v>436</v>
      </c>
      <c r="D61" s="101"/>
      <c r="E61" s="100"/>
    </row>
    <row r="62" spans="1:5">
      <c r="A62" s="103" t="s">
        <v>28</v>
      </c>
      <c r="B62" s="100"/>
      <c r="C62" s="102" t="s">
        <v>447</v>
      </c>
      <c r="D62" s="101"/>
      <c r="E62" s="100"/>
    </row>
    <row r="63" spans="1:5">
      <c r="A63" s="103" t="s">
        <v>446</v>
      </c>
      <c r="B63" s="100"/>
      <c r="C63" s="102" t="s">
        <v>448</v>
      </c>
      <c r="D63" s="101" t="s">
        <v>449</v>
      </c>
      <c r="E63" s="100"/>
    </row>
    <row r="64" spans="1:5">
      <c r="A64" s="103"/>
      <c r="B64" s="100"/>
      <c r="C64" s="100"/>
      <c r="D64" s="101"/>
      <c r="E64" s="100"/>
    </row>
    <row r="65" spans="1:1">
      <c r="A65" s="97"/>
    </row>
    <row r="66" spans="1:1">
      <c r="A66" s="97"/>
    </row>
    <row r="67" spans="1:1">
      <c r="A67" s="97"/>
    </row>
    <row r="68" spans="1:1">
      <c r="A68" s="97"/>
    </row>
  </sheetData>
  <mergeCells count="1">
    <mergeCell ref="C4:C7"/>
  </mergeCells>
  <pageMargins left="0.7" right="0.7" top="0.75" bottom="0.75" header="0.3" footer="0.3"/>
  <pageSetup paperSize="258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7"/>
  <sheetViews>
    <sheetView topLeftCell="F24" workbookViewId="0">
      <selection activeCell="S44" sqref="S44"/>
    </sheetView>
  </sheetViews>
  <sheetFormatPr defaultRowHeight="15"/>
  <cols>
    <col min="1" max="1" width="4" customWidth="1"/>
    <col min="2" max="2" width="22.140625" customWidth="1"/>
    <col min="3" max="3" width="14" customWidth="1"/>
    <col min="4" max="4" width="24" style="2" customWidth="1"/>
    <col min="5" max="5" width="21.28515625" customWidth="1"/>
  </cols>
  <sheetData>
    <row r="1" spans="1:22">
      <c r="A1" t="s">
        <v>368</v>
      </c>
      <c r="K1">
        <v>1</v>
      </c>
      <c r="L1">
        <v>5</v>
      </c>
      <c r="U1">
        <v>5</v>
      </c>
    </row>
    <row r="2" spans="1:22">
      <c r="K2">
        <v>2</v>
      </c>
      <c r="L2">
        <v>1</v>
      </c>
      <c r="Q2">
        <v>1</v>
      </c>
    </row>
    <row r="3" spans="1:22">
      <c r="K3">
        <v>3</v>
      </c>
      <c r="L3" s="86">
        <v>3</v>
      </c>
      <c r="M3" s="86"/>
      <c r="N3" s="86"/>
      <c r="O3" s="86"/>
      <c r="P3" s="86"/>
      <c r="Q3" s="86"/>
      <c r="R3" s="86"/>
      <c r="S3" s="86">
        <v>3</v>
      </c>
      <c r="T3" s="86"/>
    </row>
    <row r="4" spans="1:22" s="86" customFormat="1" ht="30">
      <c r="A4" s="87" t="s">
        <v>375</v>
      </c>
      <c r="B4" s="87" t="s">
        <v>376</v>
      </c>
      <c r="C4" s="89" t="s">
        <v>413</v>
      </c>
      <c r="D4" s="61" t="s">
        <v>411</v>
      </c>
      <c r="E4" s="61" t="s">
        <v>412</v>
      </c>
      <c r="K4">
        <v>4</v>
      </c>
      <c r="L4">
        <v>1</v>
      </c>
      <c r="M4"/>
      <c r="N4"/>
      <c r="O4"/>
      <c r="P4"/>
      <c r="Q4"/>
      <c r="R4">
        <v>1</v>
      </c>
      <c r="S4"/>
      <c r="T4"/>
    </row>
    <row r="5" spans="1:22">
      <c r="A5" s="1">
        <v>1</v>
      </c>
      <c r="B5" s="1" t="s">
        <v>369</v>
      </c>
      <c r="C5" s="169">
        <f>Batam!C15/10000</f>
        <v>41.534999999999997</v>
      </c>
      <c r="D5" s="87">
        <v>6</v>
      </c>
      <c r="E5" s="23">
        <f>Batam!G24</f>
        <v>687</v>
      </c>
      <c r="K5">
        <v>5</v>
      </c>
      <c r="L5">
        <v>3</v>
      </c>
      <c r="O5">
        <v>3</v>
      </c>
    </row>
    <row r="6" spans="1:22">
      <c r="A6" s="1">
        <v>2</v>
      </c>
      <c r="B6" s="1" t="s">
        <v>370</v>
      </c>
      <c r="C6" s="169"/>
      <c r="D6" s="87">
        <v>6</v>
      </c>
      <c r="E6" s="23">
        <f>Batam!G23</f>
        <v>29290</v>
      </c>
      <c r="K6">
        <v>6</v>
      </c>
      <c r="L6">
        <v>3</v>
      </c>
      <c r="P6">
        <v>3</v>
      </c>
    </row>
    <row r="7" spans="1:22">
      <c r="A7" s="1">
        <v>3</v>
      </c>
      <c r="B7" s="1" t="s">
        <v>31</v>
      </c>
      <c r="C7" s="169"/>
      <c r="D7" s="87">
        <v>6</v>
      </c>
      <c r="E7" s="23">
        <f>Batam!G22</f>
        <v>2407</v>
      </c>
      <c r="K7">
        <v>7</v>
      </c>
      <c r="L7">
        <v>4</v>
      </c>
      <c r="T7">
        <v>4</v>
      </c>
    </row>
    <row r="8" spans="1:22">
      <c r="A8" s="1">
        <v>4</v>
      </c>
      <c r="B8" s="1" t="s">
        <v>26</v>
      </c>
      <c r="C8" s="169"/>
      <c r="D8" s="87">
        <v>6</v>
      </c>
      <c r="E8" s="92">
        <f>Batam!G21</f>
        <v>2684</v>
      </c>
      <c r="K8">
        <v>8</v>
      </c>
      <c r="L8">
        <v>0</v>
      </c>
      <c r="S8">
        <v>0</v>
      </c>
    </row>
    <row r="9" spans="1:22">
      <c r="A9" s="1">
        <v>5</v>
      </c>
      <c r="B9" s="1" t="s">
        <v>371</v>
      </c>
      <c r="C9" s="90">
        <v>1</v>
      </c>
      <c r="D9" s="87">
        <v>8</v>
      </c>
      <c r="E9" s="93">
        <f>D9/2*1000</f>
        <v>4000</v>
      </c>
      <c r="I9">
        <v>2500</v>
      </c>
      <c r="K9">
        <v>9</v>
      </c>
      <c r="L9">
        <v>5</v>
      </c>
      <c r="O9">
        <v>5</v>
      </c>
    </row>
    <row r="10" spans="1:22">
      <c r="A10" s="1">
        <v>6</v>
      </c>
      <c r="B10" s="1" t="s">
        <v>372</v>
      </c>
      <c r="C10" s="90">
        <v>20</v>
      </c>
      <c r="D10" s="87">
        <v>6</v>
      </c>
      <c r="E10" s="93">
        <f>(D10*C10)/2.5*1000</f>
        <v>48000</v>
      </c>
      <c r="I10">
        <v>80000</v>
      </c>
      <c r="K10">
        <v>10</v>
      </c>
      <c r="L10">
        <v>0</v>
      </c>
      <c r="R10">
        <v>0</v>
      </c>
    </row>
    <row r="11" spans="1:22">
      <c r="A11" s="1">
        <v>7</v>
      </c>
      <c r="B11" s="1" t="s">
        <v>373</v>
      </c>
      <c r="C11" s="90">
        <v>6</v>
      </c>
      <c r="D11" s="87">
        <v>4</v>
      </c>
      <c r="E11" s="93">
        <f>(D11*C11)/1*1000</f>
        <v>24000</v>
      </c>
      <c r="K11">
        <v>11</v>
      </c>
      <c r="L11">
        <v>2</v>
      </c>
      <c r="P11">
        <v>2</v>
      </c>
    </row>
    <row r="12" spans="1:22">
      <c r="A12" s="1">
        <v>8</v>
      </c>
      <c r="B12" s="1" t="s">
        <v>374</v>
      </c>
      <c r="C12" s="90">
        <v>4</v>
      </c>
      <c r="D12" s="87">
        <f>(4+6)/2</f>
        <v>5</v>
      </c>
      <c r="E12" s="93">
        <f>(D12*C12)/2*1000</f>
        <v>10000</v>
      </c>
      <c r="I12">
        <f>I9</f>
        <v>2500</v>
      </c>
      <c r="K12">
        <v>12</v>
      </c>
      <c r="L12">
        <v>2</v>
      </c>
      <c r="Q12">
        <v>2</v>
      </c>
    </row>
    <row r="13" spans="1:22">
      <c r="A13" s="1">
        <v>9</v>
      </c>
      <c r="B13" s="51" t="s">
        <v>414</v>
      </c>
      <c r="C13" s="90">
        <v>4</v>
      </c>
      <c r="D13" s="87">
        <f>(2+6)/2</f>
        <v>4</v>
      </c>
      <c r="E13" s="93">
        <f>(D13*C13)/2*1000</f>
        <v>8000</v>
      </c>
      <c r="K13">
        <v>13</v>
      </c>
      <c r="L13">
        <v>4</v>
      </c>
      <c r="Q13">
        <v>4</v>
      </c>
      <c r="S13">
        <v>4</v>
      </c>
    </row>
    <row r="14" spans="1:22">
      <c r="A14" s="1">
        <v>10</v>
      </c>
      <c r="B14" s="51" t="s">
        <v>401</v>
      </c>
      <c r="C14" s="90">
        <v>27</v>
      </c>
      <c r="D14" s="87">
        <v>5</v>
      </c>
      <c r="E14" s="93">
        <f>(D14*C14)/3*1000</f>
        <v>45000</v>
      </c>
      <c r="K14">
        <v>14</v>
      </c>
      <c r="L14">
        <v>3</v>
      </c>
      <c r="U14">
        <v>3</v>
      </c>
    </row>
    <row r="15" spans="1:22">
      <c r="A15" s="1">
        <v>11</v>
      </c>
      <c r="B15" s="51" t="s">
        <v>378</v>
      </c>
      <c r="C15" s="91">
        <v>38</v>
      </c>
      <c r="D15" s="94">
        <f>E15/C15</f>
        <v>3368.4210526315787</v>
      </c>
      <c r="E15" s="93">
        <v>128000</v>
      </c>
      <c r="G15">
        <f>160/33</f>
        <v>4.8484848484848486</v>
      </c>
      <c r="K15">
        <v>15</v>
      </c>
      <c r="L15">
        <v>5</v>
      </c>
      <c r="V15">
        <v>5</v>
      </c>
    </row>
    <row r="16" spans="1:22">
      <c r="A16" s="1">
        <v>13</v>
      </c>
      <c r="B16" s="51" t="s">
        <v>402</v>
      </c>
      <c r="C16" s="90">
        <v>3</v>
      </c>
      <c r="D16" s="87">
        <v>6</v>
      </c>
      <c r="E16" s="93">
        <f>(D16*C16)/2*1000</f>
        <v>9000</v>
      </c>
      <c r="K16">
        <v>16</v>
      </c>
      <c r="L16">
        <v>4</v>
      </c>
      <c r="T16">
        <v>4</v>
      </c>
    </row>
    <row r="17" spans="1:22">
      <c r="A17" s="1">
        <v>14</v>
      </c>
      <c r="B17" s="51" t="s">
        <v>387</v>
      </c>
      <c r="C17" s="90">
        <v>1</v>
      </c>
      <c r="D17" s="87">
        <f>(6+19)/2</f>
        <v>12.5</v>
      </c>
      <c r="E17" s="93">
        <f>(D17*C17)/3*1000</f>
        <v>4166.666666666667</v>
      </c>
      <c r="K17">
        <v>17</v>
      </c>
      <c r="L17">
        <v>3</v>
      </c>
      <c r="T17">
        <v>3</v>
      </c>
    </row>
    <row r="18" spans="1:22">
      <c r="A18" s="1">
        <v>15</v>
      </c>
      <c r="B18" s="51" t="s">
        <v>403</v>
      </c>
      <c r="C18" s="90">
        <v>1</v>
      </c>
      <c r="D18" s="87">
        <f>8+9</f>
        <v>17</v>
      </c>
      <c r="E18" s="93">
        <f>(D18*C18)/3*1000</f>
        <v>5666.666666666667</v>
      </c>
      <c r="K18">
        <v>18</v>
      </c>
      <c r="L18">
        <v>2</v>
      </c>
      <c r="R18">
        <v>2</v>
      </c>
    </row>
    <row r="19" spans="1:22">
      <c r="A19" t="s">
        <v>388</v>
      </c>
      <c r="K19">
        <v>19</v>
      </c>
      <c r="L19">
        <v>4</v>
      </c>
    </row>
    <row r="20" spans="1:22">
      <c r="A20" s="88" t="s">
        <v>389</v>
      </c>
      <c r="K20">
        <v>20</v>
      </c>
      <c r="L20">
        <v>4</v>
      </c>
      <c r="V20">
        <v>4</v>
      </c>
    </row>
    <row r="21" spans="1:22">
      <c r="A21" t="s">
        <v>379</v>
      </c>
      <c r="C21" s="88" t="s">
        <v>380</v>
      </c>
      <c r="K21">
        <v>21</v>
      </c>
      <c r="L21">
        <v>3</v>
      </c>
      <c r="O21">
        <v>3</v>
      </c>
    </row>
    <row r="22" spans="1:22">
      <c r="A22" t="s">
        <v>121</v>
      </c>
      <c r="C22" s="88" t="s">
        <v>381</v>
      </c>
      <c r="K22">
        <v>22</v>
      </c>
      <c r="L22">
        <v>3</v>
      </c>
      <c r="O22">
        <v>3</v>
      </c>
    </row>
    <row r="23" spans="1:22">
      <c r="A23" t="s">
        <v>382</v>
      </c>
      <c r="C23" s="88" t="s">
        <v>383</v>
      </c>
      <c r="K23">
        <v>23</v>
      </c>
      <c r="L23">
        <v>1</v>
      </c>
      <c r="U23">
        <v>1</v>
      </c>
    </row>
    <row r="24" spans="1:22">
      <c r="A24" t="s">
        <v>62</v>
      </c>
      <c r="C24" s="88" t="s">
        <v>384</v>
      </c>
      <c r="K24">
        <v>24</v>
      </c>
      <c r="L24">
        <v>4</v>
      </c>
      <c r="P24">
        <v>4</v>
      </c>
      <c r="V24">
        <v>4</v>
      </c>
    </row>
    <row r="25" spans="1:22">
      <c r="A25" t="s">
        <v>385</v>
      </c>
      <c r="C25" s="88" t="s">
        <v>386</v>
      </c>
      <c r="K25">
        <v>25</v>
      </c>
      <c r="L25">
        <v>3</v>
      </c>
      <c r="S25">
        <v>3</v>
      </c>
    </row>
    <row r="26" spans="1:22">
      <c r="A26" s="88" t="s">
        <v>392</v>
      </c>
      <c r="K26">
        <v>26</v>
      </c>
      <c r="L26">
        <v>4</v>
      </c>
      <c r="Q26">
        <v>4</v>
      </c>
    </row>
    <row r="27" spans="1:22">
      <c r="A27" t="s">
        <v>391</v>
      </c>
      <c r="C27" s="88" t="s">
        <v>390</v>
      </c>
      <c r="D27" s="2" t="s">
        <v>405</v>
      </c>
      <c r="K27">
        <v>27</v>
      </c>
      <c r="L27">
        <v>3</v>
      </c>
    </row>
    <row r="28" spans="1:22">
      <c r="A28" t="s">
        <v>393</v>
      </c>
      <c r="C28" s="88" t="s">
        <v>394</v>
      </c>
      <c r="D28" s="2" t="s">
        <v>405</v>
      </c>
      <c r="K28">
        <v>28</v>
      </c>
      <c r="L28" s="86">
        <v>3</v>
      </c>
      <c r="U28">
        <v>3</v>
      </c>
    </row>
    <row r="29" spans="1:22">
      <c r="A29" t="s">
        <v>395</v>
      </c>
      <c r="C29" s="88" t="s">
        <v>396</v>
      </c>
      <c r="D29" s="2" t="s">
        <v>29</v>
      </c>
      <c r="K29">
        <v>29</v>
      </c>
      <c r="L29">
        <v>4</v>
      </c>
      <c r="T29">
        <v>4</v>
      </c>
    </row>
    <row r="30" spans="1:22">
      <c r="A30" t="s">
        <v>397</v>
      </c>
      <c r="C30" s="88" t="s">
        <v>398</v>
      </c>
      <c r="D30" s="2" t="s">
        <v>405</v>
      </c>
      <c r="K30">
        <v>30</v>
      </c>
      <c r="L30">
        <v>0</v>
      </c>
      <c r="R30">
        <v>0</v>
      </c>
    </row>
    <row r="31" spans="1:22">
      <c r="A31" t="s">
        <v>399</v>
      </c>
      <c r="C31" s="88" t="s">
        <v>400</v>
      </c>
      <c r="D31" s="2" t="s">
        <v>405</v>
      </c>
      <c r="K31">
        <v>31</v>
      </c>
      <c r="L31">
        <v>4</v>
      </c>
      <c r="P31">
        <v>4</v>
      </c>
    </row>
    <row r="32" spans="1:22">
      <c r="A32" s="88" t="s">
        <v>404</v>
      </c>
      <c r="K32">
        <v>32</v>
      </c>
      <c r="L32">
        <v>2</v>
      </c>
      <c r="V32">
        <v>2</v>
      </c>
    </row>
    <row r="33" spans="1:22">
      <c r="A33" t="s">
        <v>409</v>
      </c>
      <c r="C33" s="88" t="s">
        <v>407</v>
      </c>
      <c r="D33" s="2" t="s">
        <v>405</v>
      </c>
    </row>
    <row r="34" spans="1:22">
      <c r="A34" t="s">
        <v>132</v>
      </c>
      <c r="C34" s="88" t="s">
        <v>408</v>
      </c>
      <c r="D34" s="2" t="s">
        <v>405</v>
      </c>
      <c r="O34">
        <f>SUM(O1:O32)</f>
        <v>14</v>
      </c>
      <c r="P34">
        <f>SUM(P1:P32)</f>
        <v>13</v>
      </c>
      <c r="Q34">
        <f>SUM(Q1:Q32)</f>
        <v>11</v>
      </c>
      <c r="R34">
        <f>SUM(R1:R32)</f>
        <v>3</v>
      </c>
      <c r="S34">
        <f t="shared" ref="S34:V34" si="0">SUM(S1:S32)</f>
        <v>10</v>
      </c>
      <c r="T34">
        <f t="shared" si="0"/>
        <v>15</v>
      </c>
      <c r="U34">
        <f t="shared" si="0"/>
        <v>12</v>
      </c>
      <c r="V34">
        <f t="shared" si="0"/>
        <v>15</v>
      </c>
    </row>
    <row r="35" spans="1:22">
      <c r="A35" t="s">
        <v>406</v>
      </c>
      <c r="C35" s="88" t="s">
        <v>410</v>
      </c>
      <c r="D35" s="2" t="s">
        <v>29</v>
      </c>
      <c r="O35" t="s">
        <v>415</v>
      </c>
      <c r="P35" t="s">
        <v>416</v>
      </c>
      <c r="Q35" t="s">
        <v>417</v>
      </c>
      <c r="R35" t="s">
        <v>422</v>
      </c>
      <c r="S35" t="s">
        <v>418</v>
      </c>
      <c r="U35" t="s">
        <v>421</v>
      </c>
      <c r="V35" t="s">
        <v>420</v>
      </c>
    </row>
    <row r="36" spans="1:22">
      <c r="T36" t="s">
        <v>419</v>
      </c>
    </row>
    <row r="37" spans="1:22">
      <c r="O37">
        <v>3</v>
      </c>
      <c r="P37">
        <v>4</v>
      </c>
      <c r="Q37">
        <v>5</v>
      </c>
      <c r="R37">
        <v>8</v>
      </c>
      <c r="S37">
        <v>7</v>
      </c>
      <c r="T37">
        <v>2</v>
      </c>
      <c r="U37">
        <v>6</v>
      </c>
      <c r="V37">
        <v>1</v>
      </c>
    </row>
  </sheetData>
  <mergeCells count="1">
    <mergeCell ref="C5:C8"/>
  </mergeCells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6"/>
  <sheetViews>
    <sheetView topLeftCell="A33" workbookViewId="0">
      <selection activeCell="D57" sqref="D57"/>
    </sheetView>
  </sheetViews>
  <sheetFormatPr defaultRowHeight="15"/>
  <cols>
    <col min="1" max="1" width="5.42578125" customWidth="1"/>
    <col min="2" max="2" width="21.42578125" customWidth="1"/>
    <col min="3" max="3" width="17.85546875" customWidth="1"/>
    <col min="4" max="4" width="28.42578125" customWidth="1"/>
    <col min="5" max="5" width="15.85546875" customWidth="1"/>
  </cols>
  <sheetData>
    <row r="1" spans="1:5" ht="15.75">
      <c r="A1" s="170" t="s">
        <v>549</v>
      </c>
      <c r="B1" s="170"/>
      <c r="C1" s="170"/>
      <c r="D1" s="170"/>
      <c r="E1" s="170"/>
    </row>
    <row r="3" spans="1:5" s="120" customFormat="1">
      <c r="A3" s="111" t="s">
        <v>375</v>
      </c>
      <c r="B3" s="111" t="s">
        <v>474</v>
      </c>
      <c r="C3" s="111" t="s">
        <v>471</v>
      </c>
      <c r="D3" s="111" t="s">
        <v>472</v>
      </c>
      <c r="E3" s="111" t="s">
        <v>473</v>
      </c>
    </row>
    <row r="4" spans="1:5">
      <c r="A4" s="1">
        <v>1</v>
      </c>
      <c r="B4" s="1" t="s">
        <v>475</v>
      </c>
      <c r="C4" s="1" t="s">
        <v>478</v>
      </c>
      <c r="D4" s="1" t="s">
        <v>468</v>
      </c>
      <c r="E4" s="107" t="s">
        <v>450</v>
      </c>
    </row>
    <row r="5" spans="1:5">
      <c r="A5" s="1"/>
      <c r="B5" s="1"/>
      <c r="C5" s="112" t="s">
        <v>479</v>
      </c>
      <c r="D5" s="1" t="s">
        <v>467</v>
      </c>
      <c r="E5" s="107" t="s">
        <v>451</v>
      </c>
    </row>
    <row r="6" spans="1:5">
      <c r="A6" s="1"/>
      <c r="B6" s="1"/>
      <c r="C6" s="112" t="s">
        <v>480</v>
      </c>
      <c r="D6" s="1" t="s">
        <v>470</v>
      </c>
      <c r="E6" s="107" t="s">
        <v>452</v>
      </c>
    </row>
    <row r="7" spans="1:5">
      <c r="A7" s="1"/>
      <c r="B7" s="1"/>
      <c r="C7" s="112" t="s">
        <v>481</v>
      </c>
      <c r="D7" s="106" t="s">
        <v>457</v>
      </c>
      <c r="E7" s="107" t="s">
        <v>454</v>
      </c>
    </row>
    <row r="8" spans="1:5">
      <c r="A8" s="1"/>
      <c r="B8" s="1"/>
      <c r="C8" s="112" t="s">
        <v>482</v>
      </c>
      <c r="D8" s="106" t="s">
        <v>458</v>
      </c>
      <c r="E8" s="108" t="s">
        <v>466</v>
      </c>
    </row>
    <row r="9" spans="1:5">
      <c r="A9" s="1"/>
      <c r="B9" s="1"/>
      <c r="C9" s="112" t="s">
        <v>48</v>
      </c>
      <c r="D9" s="106" t="s">
        <v>459</v>
      </c>
      <c r="E9" s="107" t="s">
        <v>455</v>
      </c>
    </row>
    <row r="10" spans="1:5">
      <c r="A10" s="1"/>
      <c r="B10" s="1"/>
      <c r="C10" s="112" t="s">
        <v>483</v>
      </c>
      <c r="D10" s="106" t="s">
        <v>460</v>
      </c>
      <c r="E10" s="107" t="s">
        <v>456</v>
      </c>
    </row>
    <row r="11" spans="1:5">
      <c r="A11" s="1"/>
      <c r="B11" s="1"/>
      <c r="C11" s="112" t="s">
        <v>484</v>
      </c>
      <c r="D11" s="1" t="s">
        <v>486</v>
      </c>
      <c r="E11" s="107" t="s">
        <v>463</v>
      </c>
    </row>
    <row r="12" spans="1:5">
      <c r="A12" s="1"/>
      <c r="B12" s="1"/>
      <c r="C12" s="112" t="s">
        <v>485</v>
      </c>
      <c r="D12" s="106" t="s">
        <v>460</v>
      </c>
      <c r="E12" s="107" t="s">
        <v>464</v>
      </c>
    </row>
    <row r="13" spans="1:5">
      <c r="A13" s="1"/>
      <c r="B13" s="1"/>
      <c r="C13" s="109"/>
      <c r="D13" s="23"/>
      <c r="E13" s="106"/>
    </row>
    <row r="14" spans="1:5">
      <c r="A14" s="1">
        <v>2</v>
      </c>
      <c r="B14" s="1" t="s">
        <v>476</v>
      </c>
      <c r="C14" s="1" t="s">
        <v>379</v>
      </c>
      <c r="D14" s="23" t="s">
        <v>492</v>
      </c>
      <c r="E14" s="110" t="s">
        <v>380</v>
      </c>
    </row>
    <row r="15" spans="1:5">
      <c r="A15" s="1"/>
      <c r="B15" s="1"/>
      <c r="C15" s="1" t="s">
        <v>121</v>
      </c>
      <c r="D15" s="23" t="s">
        <v>493</v>
      </c>
      <c r="E15" s="110" t="s">
        <v>381</v>
      </c>
    </row>
    <row r="16" spans="1:5">
      <c r="A16" s="1"/>
      <c r="B16" s="1"/>
      <c r="C16" s="1" t="s">
        <v>382</v>
      </c>
      <c r="D16" s="23" t="s">
        <v>494</v>
      </c>
      <c r="E16" s="110" t="s">
        <v>383</v>
      </c>
    </row>
    <row r="17" spans="1:5">
      <c r="A17" s="1"/>
      <c r="B17" s="1"/>
      <c r="C17" s="1" t="s">
        <v>62</v>
      </c>
      <c r="D17" s="23" t="s">
        <v>495</v>
      </c>
      <c r="E17" s="110" t="s">
        <v>384</v>
      </c>
    </row>
    <row r="18" spans="1:5">
      <c r="A18" s="1"/>
      <c r="B18" s="1"/>
      <c r="C18" s="1" t="s">
        <v>385</v>
      </c>
      <c r="D18" s="23" t="s">
        <v>372</v>
      </c>
      <c r="E18" s="110" t="s">
        <v>386</v>
      </c>
    </row>
    <row r="19" spans="1:5">
      <c r="A19" s="1"/>
      <c r="B19" s="1"/>
      <c r="C19" s="110"/>
      <c r="D19" s="23"/>
      <c r="E19" s="1"/>
    </row>
    <row r="20" spans="1:5" s="96" customFormat="1">
      <c r="A20" s="106">
        <v>3</v>
      </c>
      <c r="B20" s="1" t="s">
        <v>477</v>
      </c>
      <c r="C20" s="1" t="s">
        <v>409</v>
      </c>
      <c r="D20" s="23" t="s">
        <v>405</v>
      </c>
      <c r="E20" s="110" t="s">
        <v>407</v>
      </c>
    </row>
    <row r="21" spans="1:5" s="96" customFormat="1">
      <c r="A21" s="106"/>
      <c r="B21" s="106"/>
      <c r="C21" s="1" t="s">
        <v>132</v>
      </c>
      <c r="D21" s="23" t="s">
        <v>405</v>
      </c>
      <c r="E21" s="110" t="s">
        <v>408</v>
      </c>
    </row>
    <row r="22" spans="1:5" s="96" customFormat="1">
      <c r="A22" s="106"/>
      <c r="B22" s="106"/>
      <c r="C22" s="1" t="s">
        <v>406</v>
      </c>
      <c r="D22" s="23" t="s">
        <v>29</v>
      </c>
      <c r="E22" s="110" t="s">
        <v>410</v>
      </c>
    </row>
    <row r="23" spans="1:5" s="96" customFormat="1">
      <c r="A23" s="106"/>
      <c r="B23" s="106"/>
      <c r="C23" s="106"/>
      <c r="D23" s="106"/>
      <c r="E23" s="106"/>
    </row>
    <row r="24" spans="1:5" s="96" customFormat="1">
      <c r="A24" s="106">
        <v>4</v>
      </c>
      <c r="B24" s="1" t="s">
        <v>139</v>
      </c>
      <c r="C24" s="1" t="s">
        <v>391</v>
      </c>
      <c r="D24" s="23" t="s">
        <v>405</v>
      </c>
      <c r="E24" s="110" t="s">
        <v>390</v>
      </c>
    </row>
    <row r="25" spans="1:5" s="96" customFormat="1">
      <c r="A25" s="106"/>
      <c r="B25" s="106"/>
      <c r="C25" s="1" t="s">
        <v>393</v>
      </c>
      <c r="D25" s="23" t="s">
        <v>405</v>
      </c>
      <c r="E25" s="110" t="s">
        <v>394</v>
      </c>
    </row>
    <row r="26" spans="1:5" s="96" customFormat="1">
      <c r="A26" s="106"/>
      <c r="B26" s="106"/>
      <c r="C26" s="1" t="s">
        <v>395</v>
      </c>
      <c r="D26" s="23" t="s">
        <v>29</v>
      </c>
      <c r="E26" s="110" t="s">
        <v>396</v>
      </c>
    </row>
    <row r="27" spans="1:5" s="96" customFormat="1">
      <c r="A27" s="106"/>
      <c r="B27" s="106"/>
      <c r="C27" s="1" t="s">
        <v>397</v>
      </c>
      <c r="D27" s="23" t="s">
        <v>405</v>
      </c>
      <c r="E27" s="110" t="s">
        <v>398</v>
      </c>
    </row>
    <row r="28" spans="1:5" s="96" customFormat="1">
      <c r="A28" s="106"/>
      <c r="B28" s="106"/>
      <c r="C28" s="1" t="s">
        <v>399</v>
      </c>
      <c r="D28" s="23" t="s">
        <v>405</v>
      </c>
      <c r="E28" s="110" t="s">
        <v>400</v>
      </c>
    </row>
    <row r="29" spans="1:5" s="96" customFormat="1">
      <c r="A29" s="106"/>
      <c r="B29" s="106"/>
      <c r="C29" s="110"/>
      <c r="D29" s="23"/>
      <c r="E29" s="1"/>
    </row>
    <row r="30" spans="1:5" s="96" customFormat="1">
      <c r="A30" s="106">
        <v>5</v>
      </c>
      <c r="B30" s="1" t="s">
        <v>135</v>
      </c>
      <c r="C30" s="1" t="s">
        <v>424</v>
      </c>
      <c r="D30" s="23" t="s">
        <v>488</v>
      </c>
      <c r="E30" s="110" t="s">
        <v>425</v>
      </c>
    </row>
    <row r="31" spans="1:5">
      <c r="A31" s="106"/>
      <c r="B31" s="1"/>
      <c r="C31" s="1" t="s">
        <v>426</v>
      </c>
      <c r="D31" s="23" t="s">
        <v>489</v>
      </c>
      <c r="E31" s="110" t="s">
        <v>427</v>
      </c>
    </row>
    <row r="32" spans="1:5">
      <c r="A32" s="106"/>
      <c r="B32" s="1"/>
      <c r="C32" s="1" t="s">
        <v>428</v>
      </c>
      <c r="D32" s="23" t="s">
        <v>490</v>
      </c>
      <c r="E32" s="110" t="s">
        <v>429</v>
      </c>
    </row>
    <row r="33" spans="1:5">
      <c r="A33" s="106"/>
      <c r="B33" s="1"/>
      <c r="C33" s="1" t="s">
        <v>430</v>
      </c>
      <c r="D33" s="23" t="s">
        <v>491</v>
      </c>
      <c r="E33" s="110" t="s">
        <v>431</v>
      </c>
    </row>
    <row r="34" spans="1:5">
      <c r="A34" s="106"/>
      <c r="B34" s="1"/>
      <c r="C34" s="110"/>
      <c r="D34" s="23"/>
      <c r="E34" s="1"/>
    </row>
    <row r="35" spans="1:5">
      <c r="A35" s="1">
        <v>6</v>
      </c>
      <c r="B35" s="1" t="s">
        <v>276</v>
      </c>
      <c r="C35" s="1" t="s">
        <v>433</v>
      </c>
      <c r="D35" s="23" t="s">
        <v>439</v>
      </c>
      <c r="E35" s="110" t="s">
        <v>434</v>
      </c>
    </row>
    <row r="36" spans="1:5">
      <c r="A36" s="1"/>
      <c r="B36" s="1"/>
      <c r="C36" s="1" t="s">
        <v>435</v>
      </c>
      <c r="D36" s="23" t="s">
        <v>487</v>
      </c>
      <c r="E36" s="110" t="s">
        <v>436</v>
      </c>
    </row>
    <row r="37" spans="1:5">
      <c r="A37" s="1"/>
      <c r="B37" s="1"/>
      <c r="C37" s="1" t="s">
        <v>496</v>
      </c>
      <c r="D37" s="23" t="s">
        <v>370</v>
      </c>
      <c r="E37" s="110" t="s">
        <v>438</v>
      </c>
    </row>
    <row r="38" spans="1:5">
      <c r="A38" s="1"/>
      <c r="B38" s="1"/>
      <c r="C38" s="1" t="s">
        <v>440</v>
      </c>
      <c r="D38" s="23" t="s">
        <v>31</v>
      </c>
      <c r="E38" s="110" t="s">
        <v>441</v>
      </c>
    </row>
    <row r="39" spans="1:5">
      <c r="A39" s="1"/>
      <c r="B39" s="1"/>
      <c r="C39" s="1" t="s">
        <v>442</v>
      </c>
      <c r="D39" s="23" t="s">
        <v>487</v>
      </c>
      <c r="E39" s="110" t="s">
        <v>443</v>
      </c>
    </row>
    <row r="40" spans="1:5">
      <c r="A40" s="1"/>
      <c r="B40" s="1"/>
      <c r="C40" s="1" t="s">
        <v>59</v>
      </c>
      <c r="D40" s="23" t="s">
        <v>487</v>
      </c>
      <c r="E40" s="110" t="s">
        <v>444</v>
      </c>
    </row>
    <row r="41" spans="1:5">
      <c r="A41" s="1"/>
      <c r="B41" s="1"/>
      <c r="C41" s="1" t="s">
        <v>497</v>
      </c>
      <c r="D41" s="23" t="s">
        <v>498</v>
      </c>
      <c r="E41" s="110" t="s">
        <v>499</v>
      </c>
    </row>
    <row r="42" spans="1:5">
      <c r="A42" s="1"/>
      <c r="B42" s="1"/>
      <c r="C42" s="1"/>
      <c r="D42" s="23"/>
      <c r="E42" s="1"/>
    </row>
    <row r="43" spans="1:5">
      <c r="A43" s="1">
        <v>7</v>
      </c>
      <c r="B43" s="1" t="s">
        <v>136</v>
      </c>
      <c r="C43" s="1" t="s">
        <v>34</v>
      </c>
      <c r="D43" s="23" t="s">
        <v>439</v>
      </c>
      <c r="E43" s="110" t="s">
        <v>434</v>
      </c>
    </row>
    <row r="44" spans="1:5">
      <c r="A44" s="1"/>
      <c r="B44" s="1"/>
      <c r="C44" s="1" t="s">
        <v>33</v>
      </c>
      <c r="D44" s="23" t="s">
        <v>377</v>
      </c>
      <c r="E44" s="110" t="s">
        <v>436</v>
      </c>
    </row>
    <row r="45" spans="1:5">
      <c r="A45" s="1"/>
      <c r="B45" s="1"/>
      <c r="C45" s="1" t="s">
        <v>28</v>
      </c>
      <c r="D45" s="23" t="s">
        <v>370</v>
      </c>
      <c r="E45" s="110" t="s">
        <v>447</v>
      </c>
    </row>
    <row r="46" spans="1:5">
      <c r="A46" s="1"/>
      <c r="B46" s="1"/>
      <c r="C46" s="1" t="s">
        <v>446</v>
      </c>
      <c r="D46" s="23" t="s">
        <v>449</v>
      </c>
      <c r="E46" s="110" t="s">
        <v>448</v>
      </c>
    </row>
  </sheetData>
  <mergeCells count="1">
    <mergeCell ref="A1:E1"/>
  </mergeCells>
  <pageMargins left="0.7" right="0.7" top="0.75" bottom="0.75" header="0.3" footer="0.3"/>
  <pageSetup paperSize="25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1"/>
  <sheetViews>
    <sheetView topLeftCell="C31" workbookViewId="0">
      <selection activeCell="L40" sqref="L40"/>
    </sheetView>
  </sheetViews>
  <sheetFormatPr defaultRowHeight="15"/>
  <cols>
    <col min="1" max="1" width="3.42578125" style="2" customWidth="1"/>
    <col min="2" max="2" width="13.7109375" style="2" customWidth="1"/>
    <col min="3" max="3" width="19.85546875" style="16" customWidth="1"/>
    <col min="4" max="4" width="17" style="2" customWidth="1"/>
    <col min="5" max="5" width="12" style="2" customWidth="1"/>
    <col min="6" max="6" width="10.7109375" style="65" customWidth="1"/>
    <col min="7" max="7" width="11.7109375" style="2" customWidth="1"/>
    <col min="8" max="8" width="10.7109375" style="2" bestFit="1" customWidth="1"/>
    <col min="9" max="13" width="9.28515625" style="2" bestFit="1" customWidth="1"/>
    <col min="14" max="23" width="7.5703125" style="2" customWidth="1"/>
    <col min="24" max="24" width="12.85546875" style="2" customWidth="1"/>
    <col min="25" max="16384" width="9.140625" style="2"/>
  </cols>
  <sheetData>
    <row r="1" spans="1:24" ht="15.7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24" ht="15.75">
      <c r="A2" s="141" t="s">
        <v>23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spans="1:24" ht="15.75">
      <c r="A3" s="141" t="s">
        <v>551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1:24" ht="15" customHeight="1">
      <c r="A4" s="145" t="s">
        <v>83</v>
      </c>
      <c r="B4" s="147" t="s">
        <v>82</v>
      </c>
      <c r="C4" s="149" t="s">
        <v>78</v>
      </c>
      <c r="D4" s="149" t="s">
        <v>79</v>
      </c>
      <c r="E4" s="149" t="s">
        <v>80</v>
      </c>
      <c r="F4" s="151" t="s">
        <v>81</v>
      </c>
      <c r="G4" s="149" t="s">
        <v>86</v>
      </c>
      <c r="H4" s="149" t="s">
        <v>87</v>
      </c>
      <c r="I4" s="142" t="s">
        <v>2</v>
      </c>
      <c r="J4" s="143"/>
      <c r="K4" s="143"/>
      <c r="L4" s="143"/>
      <c r="M4" s="144"/>
      <c r="N4" s="154" t="s">
        <v>147</v>
      </c>
      <c r="O4" s="155"/>
      <c r="P4" s="154" t="s">
        <v>147</v>
      </c>
      <c r="Q4" s="155"/>
      <c r="R4" s="154" t="s">
        <v>147</v>
      </c>
      <c r="S4" s="155"/>
      <c r="T4" s="154" t="s">
        <v>147</v>
      </c>
      <c r="U4" s="155"/>
      <c r="V4" s="154" t="s">
        <v>147</v>
      </c>
      <c r="W4" s="155"/>
      <c r="X4" s="3" t="s">
        <v>4</v>
      </c>
    </row>
    <row r="5" spans="1:24">
      <c r="A5" s="146"/>
      <c r="B5" s="148"/>
      <c r="C5" s="150"/>
      <c r="D5" s="150"/>
      <c r="E5" s="150"/>
      <c r="F5" s="152"/>
      <c r="G5" s="150"/>
      <c r="H5" s="153"/>
      <c r="I5" s="5" t="s">
        <v>8</v>
      </c>
      <c r="J5" s="5" t="s">
        <v>9</v>
      </c>
      <c r="K5" s="5" t="s">
        <v>10</v>
      </c>
      <c r="L5" s="6" t="s">
        <v>11</v>
      </c>
      <c r="M5" s="4" t="s">
        <v>12</v>
      </c>
      <c r="N5" s="156" t="s">
        <v>365</v>
      </c>
      <c r="O5" s="157"/>
      <c r="P5" s="156" t="s">
        <v>365</v>
      </c>
      <c r="Q5" s="157"/>
      <c r="R5" s="156" t="s">
        <v>365</v>
      </c>
      <c r="S5" s="157"/>
      <c r="T5" s="156" t="s">
        <v>365</v>
      </c>
      <c r="U5" s="157"/>
      <c r="V5" s="156" t="s">
        <v>365</v>
      </c>
      <c r="W5" s="157"/>
      <c r="X5" s="7"/>
    </row>
    <row r="6" spans="1:24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62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18" t="s">
        <v>363</v>
      </c>
      <c r="O6" s="19" t="s">
        <v>364</v>
      </c>
      <c r="P6" s="18" t="s">
        <v>363</v>
      </c>
      <c r="Q6" s="19" t="s">
        <v>364</v>
      </c>
      <c r="R6" s="18" t="s">
        <v>363</v>
      </c>
      <c r="S6" s="19" t="s">
        <v>364</v>
      </c>
      <c r="T6" s="18" t="s">
        <v>363</v>
      </c>
      <c r="U6" s="19" t="s">
        <v>364</v>
      </c>
      <c r="V6" s="18" t="s">
        <v>363</v>
      </c>
      <c r="W6" s="19" t="s">
        <v>364</v>
      </c>
      <c r="X6" s="4"/>
    </row>
    <row r="7" spans="1:24" s="13" customFormat="1" ht="17.25" customHeight="1">
      <c r="A7" s="9">
        <v>1</v>
      </c>
      <c r="B7" s="9" t="s">
        <v>20</v>
      </c>
      <c r="C7" s="9" t="s">
        <v>37</v>
      </c>
      <c r="D7" s="9" t="s">
        <v>48</v>
      </c>
      <c r="E7" s="10" t="s">
        <v>14</v>
      </c>
      <c r="F7" s="63"/>
      <c r="G7" s="9"/>
      <c r="H7" s="9"/>
      <c r="I7" s="58"/>
      <c r="J7" s="58"/>
      <c r="K7" s="58"/>
      <c r="L7" s="58"/>
      <c r="M7" s="71"/>
      <c r="N7" s="9"/>
      <c r="O7" s="9">
        <f>I7</f>
        <v>0</v>
      </c>
      <c r="P7" s="9"/>
      <c r="Q7" s="9">
        <f>J7</f>
        <v>0</v>
      </c>
      <c r="R7" s="9"/>
      <c r="S7" s="9">
        <f>K7</f>
        <v>0</v>
      </c>
      <c r="T7" s="9"/>
      <c r="U7" s="9">
        <f>L7</f>
        <v>0</v>
      </c>
      <c r="V7" s="9"/>
      <c r="W7" s="9">
        <f>I7+J7+K7+L7+M7</f>
        <v>0</v>
      </c>
      <c r="X7" s="71"/>
    </row>
    <row r="8" spans="1:24" s="13" customFormat="1" ht="17.25" customHeight="1">
      <c r="A8" s="9"/>
      <c r="B8" s="9"/>
      <c r="C8" s="9"/>
      <c r="D8" s="9"/>
      <c r="E8" s="10" t="s">
        <v>14</v>
      </c>
      <c r="F8" s="72" t="s">
        <v>284</v>
      </c>
      <c r="G8" s="58">
        <v>5500</v>
      </c>
      <c r="H8" s="60">
        <v>5000</v>
      </c>
      <c r="I8" s="58">
        <v>100</v>
      </c>
      <c r="J8" s="58">
        <v>80</v>
      </c>
      <c r="K8" s="58">
        <v>70</v>
      </c>
      <c r="L8" s="58">
        <v>50</v>
      </c>
      <c r="M8" s="71"/>
      <c r="N8" s="9"/>
      <c r="O8" s="9">
        <f t="shared" ref="O8:O53" si="0">I8</f>
        <v>100</v>
      </c>
      <c r="P8" s="9"/>
      <c r="Q8" s="9">
        <f t="shared" ref="Q8:Q53" si="1">J8</f>
        <v>80</v>
      </c>
      <c r="R8" s="9"/>
      <c r="S8" s="9">
        <f t="shared" ref="S8:S53" si="2">K8</f>
        <v>70</v>
      </c>
      <c r="T8" s="9"/>
      <c r="U8" s="9">
        <f t="shared" ref="U8:U53" si="3">L8</f>
        <v>50</v>
      </c>
      <c r="V8" s="9"/>
      <c r="W8" s="9">
        <f t="shared" ref="W8:W53" si="4">I8+J8+K8+L8+M8</f>
        <v>300</v>
      </c>
      <c r="X8" s="71" t="s">
        <v>553</v>
      </c>
    </row>
    <row r="9" spans="1:24" s="13" customFormat="1" ht="17.25" customHeight="1">
      <c r="A9" s="9"/>
      <c r="B9" s="9"/>
      <c r="C9" s="9"/>
      <c r="D9" s="9" t="s">
        <v>49</v>
      </c>
      <c r="E9" s="10" t="s">
        <v>14</v>
      </c>
      <c r="F9" s="63"/>
      <c r="G9" s="9"/>
      <c r="H9" s="9"/>
      <c r="I9" s="58"/>
      <c r="J9" s="58"/>
      <c r="K9" s="58"/>
      <c r="L9" s="58"/>
      <c r="M9" s="71"/>
      <c r="N9" s="9"/>
      <c r="O9" s="9"/>
      <c r="P9" s="9"/>
      <c r="Q9" s="9"/>
      <c r="R9" s="9"/>
      <c r="S9" s="9"/>
      <c r="T9" s="9"/>
      <c r="U9" s="9"/>
      <c r="V9" s="9"/>
      <c r="W9" s="9"/>
      <c r="X9" s="71"/>
    </row>
    <row r="10" spans="1:24" s="13" customFormat="1" ht="17.25" customHeight="1">
      <c r="A10" s="9"/>
      <c r="B10" s="9"/>
      <c r="C10" s="9"/>
      <c r="D10" s="9" t="s">
        <v>49</v>
      </c>
      <c r="E10" s="10" t="s">
        <v>14</v>
      </c>
      <c r="F10" s="63"/>
      <c r="G10" s="9"/>
      <c r="H10" s="9"/>
      <c r="I10" s="77"/>
      <c r="J10" s="77"/>
      <c r="K10" s="77"/>
      <c r="L10" s="77"/>
      <c r="M10" s="71"/>
      <c r="N10" s="9"/>
      <c r="O10" s="9"/>
      <c r="P10" s="9"/>
      <c r="Q10" s="9"/>
      <c r="R10" s="9"/>
      <c r="S10" s="9"/>
      <c r="T10" s="9"/>
      <c r="U10" s="9"/>
      <c r="V10" s="9"/>
      <c r="W10" s="9"/>
      <c r="X10" s="71"/>
    </row>
    <row r="11" spans="1:24" s="13" customFormat="1" ht="17.25" customHeight="1">
      <c r="A11" s="9"/>
      <c r="B11" s="9"/>
      <c r="C11" s="9"/>
      <c r="D11" s="9" t="s">
        <v>50</v>
      </c>
      <c r="E11" s="10" t="s">
        <v>14</v>
      </c>
      <c r="F11" s="63"/>
      <c r="G11" s="9"/>
      <c r="H11" s="9"/>
      <c r="I11" s="58"/>
      <c r="J11" s="58"/>
      <c r="K11" s="58"/>
      <c r="L11" s="58"/>
      <c r="M11" s="71"/>
      <c r="N11" s="9"/>
      <c r="O11" s="9"/>
      <c r="P11" s="9"/>
      <c r="Q11" s="9"/>
      <c r="R11" s="9"/>
      <c r="S11" s="9"/>
      <c r="T11" s="9"/>
      <c r="U11" s="9"/>
      <c r="V11" s="9"/>
      <c r="W11" s="9"/>
      <c r="X11" s="71"/>
    </row>
    <row r="12" spans="1:24" s="13" customFormat="1" ht="17.25" customHeight="1">
      <c r="A12" s="9"/>
      <c r="B12" s="9"/>
      <c r="C12" s="9"/>
      <c r="D12" s="9" t="s">
        <v>51</v>
      </c>
      <c r="E12" s="10" t="s">
        <v>14</v>
      </c>
      <c r="F12" s="63"/>
      <c r="G12" s="9"/>
      <c r="H12" s="9"/>
      <c r="I12" s="58"/>
      <c r="J12" s="58"/>
      <c r="K12" s="58"/>
      <c r="L12" s="58"/>
      <c r="M12" s="71"/>
      <c r="N12" s="9"/>
      <c r="O12" s="9"/>
      <c r="P12" s="9"/>
      <c r="Q12" s="9"/>
      <c r="R12" s="9"/>
      <c r="S12" s="9"/>
      <c r="T12" s="9"/>
      <c r="U12" s="9"/>
      <c r="V12" s="9"/>
      <c r="W12" s="9"/>
      <c r="X12" s="71"/>
    </row>
    <row r="13" spans="1:24" s="13" customFormat="1" ht="17.25" customHeight="1">
      <c r="A13" s="9"/>
      <c r="B13" s="9"/>
      <c r="C13" s="9"/>
      <c r="D13" s="9" t="s">
        <v>52</v>
      </c>
      <c r="E13" s="10" t="s">
        <v>14</v>
      </c>
      <c r="F13" s="63"/>
      <c r="G13" s="9"/>
      <c r="H13" s="9"/>
      <c r="I13" s="58"/>
      <c r="J13" s="58"/>
      <c r="K13" s="58"/>
      <c r="L13" s="58"/>
      <c r="M13" s="71"/>
      <c r="N13" s="9"/>
      <c r="O13" s="9"/>
      <c r="P13" s="9"/>
      <c r="Q13" s="9"/>
      <c r="R13" s="9"/>
      <c r="S13" s="9"/>
      <c r="T13" s="9"/>
      <c r="U13" s="9"/>
      <c r="V13" s="9"/>
      <c r="W13" s="9"/>
      <c r="X13" s="71"/>
    </row>
    <row r="14" spans="1:24" s="13" customFormat="1" ht="24" customHeight="1">
      <c r="A14" s="9"/>
      <c r="B14" s="9"/>
      <c r="C14" s="9"/>
      <c r="D14" s="9" t="s">
        <v>53</v>
      </c>
      <c r="E14" s="10" t="s">
        <v>14</v>
      </c>
      <c r="F14" s="63"/>
      <c r="G14" s="9"/>
      <c r="H14" s="9"/>
      <c r="I14" s="58"/>
      <c r="J14" s="58"/>
      <c r="K14" s="58"/>
      <c r="L14" s="58"/>
      <c r="M14" s="71"/>
      <c r="N14" s="9"/>
      <c r="O14" s="9"/>
      <c r="P14" s="9"/>
      <c r="Q14" s="9"/>
      <c r="R14" s="9"/>
      <c r="S14" s="9"/>
      <c r="T14" s="9"/>
      <c r="U14" s="9"/>
      <c r="V14" s="9"/>
      <c r="W14" s="9"/>
      <c r="X14" s="71"/>
    </row>
    <row r="15" spans="1:24" s="13" customFormat="1" ht="26.25" customHeight="1">
      <c r="A15" s="9"/>
      <c r="B15" s="9"/>
      <c r="C15" s="9"/>
      <c r="D15" s="9" t="s">
        <v>54</v>
      </c>
      <c r="E15" s="10" t="s">
        <v>14</v>
      </c>
      <c r="F15" s="63"/>
      <c r="G15" s="9"/>
      <c r="H15" s="9"/>
      <c r="I15" s="58"/>
      <c r="J15" s="58"/>
      <c r="K15" s="58"/>
      <c r="L15" s="58"/>
      <c r="M15" s="71"/>
      <c r="N15" s="9"/>
      <c r="O15" s="9"/>
      <c r="P15" s="9"/>
      <c r="Q15" s="9"/>
      <c r="R15" s="9"/>
      <c r="S15" s="9"/>
      <c r="T15" s="9"/>
      <c r="U15" s="9"/>
      <c r="V15" s="9"/>
      <c r="W15" s="9"/>
      <c r="X15" s="71"/>
    </row>
    <row r="16" spans="1:24" s="13" customFormat="1" ht="26.25" customHeight="1">
      <c r="A16" s="9">
        <v>2</v>
      </c>
      <c r="B16" s="9"/>
      <c r="C16" s="9" t="s">
        <v>510</v>
      </c>
      <c r="D16" s="9" t="s">
        <v>511</v>
      </c>
      <c r="E16" s="10" t="s">
        <v>14</v>
      </c>
      <c r="F16" s="63">
        <v>43866</v>
      </c>
      <c r="G16" s="9">
        <v>5000</v>
      </c>
      <c r="H16" s="9">
        <v>5000</v>
      </c>
      <c r="I16" s="117">
        <v>80</v>
      </c>
      <c r="J16" s="117">
        <v>70</v>
      </c>
      <c r="K16" s="117">
        <v>60</v>
      </c>
      <c r="L16" s="116">
        <v>50</v>
      </c>
      <c r="M16" s="71"/>
      <c r="N16" s="9"/>
      <c r="O16" s="9">
        <f t="shared" ref="O16:O25" si="5">I16</f>
        <v>80</v>
      </c>
      <c r="P16" s="9"/>
      <c r="Q16" s="9">
        <f t="shared" ref="Q16:Q25" si="6">J16</f>
        <v>70</v>
      </c>
      <c r="R16" s="9"/>
      <c r="S16" s="9">
        <f t="shared" ref="S16:S25" si="7">K16</f>
        <v>60</v>
      </c>
      <c r="T16" s="9"/>
      <c r="U16" s="9">
        <f t="shared" ref="U16:U25" si="8">L16</f>
        <v>50</v>
      </c>
      <c r="V16" s="9"/>
      <c r="W16" s="9">
        <f t="shared" ref="W16:W25" si="9">I16+J16+K16+L16+M16</f>
        <v>260</v>
      </c>
      <c r="X16" s="71" t="s">
        <v>554</v>
      </c>
    </row>
    <row r="17" spans="1:24" s="13" customFormat="1" ht="26.25" customHeight="1">
      <c r="A17" s="9"/>
      <c r="B17" s="9"/>
      <c r="C17" s="9" t="s">
        <v>512</v>
      </c>
      <c r="D17" s="9" t="s">
        <v>513</v>
      </c>
      <c r="E17" s="10" t="s">
        <v>14</v>
      </c>
      <c r="F17" s="63">
        <v>43956</v>
      </c>
      <c r="G17" s="9">
        <v>6000</v>
      </c>
      <c r="H17" s="9">
        <v>5000</v>
      </c>
      <c r="I17" s="117">
        <v>200</v>
      </c>
      <c r="J17" s="117">
        <v>190</v>
      </c>
      <c r="K17" s="117">
        <v>180</v>
      </c>
      <c r="L17" s="116">
        <v>150</v>
      </c>
      <c r="M17" s="71"/>
      <c r="N17" s="9"/>
      <c r="O17" s="9">
        <f t="shared" si="5"/>
        <v>200</v>
      </c>
      <c r="P17" s="9"/>
      <c r="Q17" s="9">
        <f t="shared" si="6"/>
        <v>190</v>
      </c>
      <c r="R17" s="9"/>
      <c r="S17" s="9">
        <f t="shared" si="7"/>
        <v>180</v>
      </c>
      <c r="T17" s="9"/>
      <c r="U17" s="9">
        <f t="shared" si="8"/>
        <v>150</v>
      </c>
      <c r="V17" s="9"/>
      <c r="W17" s="9">
        <f t="shared" si="9"/>
        <v>720</v>
      </c>
      <c r="X17" s="71" t="s">
        <v>555</v>
      </c>
    </row>
    <row r="18" spans="1:24" s="13" customFormat="1" ht="26.25" customHeight="1">
      <c r="A18" s="9"/>
      <c r="B18" s="9"/>
      <c r="C18" s="9"/>
      <c r="D18" s="9" t="s">
        <v>514</v>
      </c>
      <c r="E18" s="10" t="s">
        <v>14</v>
      </c>
      <c r="F18" s="63" t="s">
        <v>521</v>
      </c>
      <c r="G18" s="9">
        <v>6000</v>
      </c>
      <c r="H18" s="9">
        <v>5000</v>
      </c>
      <c r="I18" s="117"/>
      <c r="J18" s="126">
        <v>15</v>
      </c>
      <c r="K18" s="126">
        <v>50</v>
      </c>
      <c r="L18" s="124">
        <v>65</v>
      </c>
      <c r="M18" s="71"/>
      <c r="N18" s="9"/>
      <c r="O18" s="9">
        <f t="shared" si="5"/>
        <v>0</v>
      </c>
      <c r="P18" s="9"/>
      <c r="Q18" s="9">
        <f t="shared" si="6"/>
        <v>15</v>
      </c>
      <c r="R18" s="9"/>
      <c r="S18" s="9">
        <f t="shared" si="7"/>
        <v>50</v>
      </c>
      <c r="T18" s="9"/>
      <c r="U18" s="9">
        <f t="shared" si="8"/>
        <v>65</v>
      </c>
      <c r="V18" s="9"/>
      <c r="W18" s="9">
        <f t="shared" si="9"/>
        <v>130</v>
      </c>
      <c r="X18" s="71" t="s">
        <v>556</v>
      </c>
    </row>
    <row r="19" spans="1:24" s="13" customFormat="1" ht="26.25" customHeight="1">
      <c r="A19" s="9"/>
      <c r="B19" s="9"/>
      <c r="C19" s="9"/>
      <c r="D19" s="9" t="s">
        <v>515</v>
      </c>
      <c r="E19" s="10" t="s">
        <v>14</v>
      </c>
      <c r="F19" s="63" t="s">
        <v>522</v>
      </c>
      <c r="G19" s="9">
        <v>13000</v>
      </c>
      <c r="H19" s="9">
        <v>10000</v>
      </c>
      <c r="I19" s="117"/>
      <c r="J19" s="117"/>
      <c r="K19" s="117">
        <v>50</v>
      </c>
      <c r="L19" s="124">
        <v>100</v>
      </c>
      <c r="M19" s="71"/>
      <c r="N19" s="9"/>
      <c r="O19" s="9">
        <f t="shared" si="5"/>
        <v>0</v>
      </c>
      <c r="P19" s="9"/>
      <c r="Q19" s="9">
        <f t="shared" si="6"/>
        <v>0</v>
      </c>
      <c r="R19" s="9"/>
      <c r="S19" s="9">
        <f t="shared" si="7"/>
        <v>50</v>
      </c>
      <c r="T19" s="9"/>
      <c r="U19" s="9">
        <f t="shared" si="8"/>
        <v>100</v>
      </c>
      <c r="V19" s="9"/>
      <c r="W19" s="9">
        <f t="shared" si="9"/>
        <v>150</v>
      </c>
      <c r="X19" s="71" t="s">
        <v>557</v>
      </c>
    </row>
    <row r="20" spans="1:24" s="13" customFormat="1" ht="26.25" customHeight="1">
      <c r="A20" s="9"/>
      <c r="B20" s="9"/>
      <c r="C20" s="9"/>
      <c r="D20" s="9" t="s">
        <v>516</v>
      </c>
      <c r="E20" s="10" t="s">
        <v>14</v>
      </c>
      <c r="F20" s="63">
        <v>44110</v>
      </c>
      <c r="G20" s="9">
        <v>6000</v>
      </c>
      <c r="H20" s="9">
        <v>5000</v>
      </c>
      <c r="I20" s="117"/>
      <c r="J20" s="117">
        <v>27</v>
      </c>
      <c r="K20" s="117">
        <v>50</v>
      </c>
      <c r="L20" s="124">
        <v>67</v>
      </c>
      <c r="M20" s="71"/>
      <c r="N20" s="9"/>
      <c r="O20" s="9">
        <f t="shared" si="5"/>
        <v>0</v>
      </c>
      <c r="P20" s="9"/>
      <c r="Q20" s="9">
        <f t="shared" si="6"/>
        <v>27</v>
      </c>
      <c r="R20" s="9"/>
      <c r="S20" s="9">
        <f t="shared" si="7"/>
        <v>50</v>
      </c>
      <c r="T20" s="9"/>
      <c r="U20" s="9">
        <f t="shared" si="8"/>
        <v>67</v>
      </c>
      <c r="V20" s="9"/>
      <c r="W20" s="9">
        <f t="shared" si="9"/>
        <v>144</v>
      </c>
      <c r="X20" s="71" t="s">
        <v>556</v>
      </c>
    </row>
    <row r="21" spans="1:24" s="13" customFormat="1" ht="26.25" customHeight="1">
      <c r="A21" s="9"/>
      <c r="B21" s="9"/>
      <c r="C21" s="9"/>
      <c r="D21" s="9" t="s">
        <v>35</v>
      </c>
      <c r="E21" s="10" t="s">
        <v>14</v>
      </c>
      <c r="F21" s="63">
        <v>43957</v>
      </c>
      <c r="G21" s="9">
        <v>13000</v>
      </c>
      <c r="H21" s="9">
        <v>10000</v>
      </c>
      <c r="I21" s="117">
        <v>45</v>
      </c>
      <c r="J21" s="117">
        <v>70</v>
      </c>
      <c r="K21" s="117">
        <v>100</v>
      </c>
      <c r="L21" s="124">
        <v>130</v>
      </c>
      <c r="M21" s="71"/>
      <c r="N21" s="9"/>
      <c r="O21" s="9">
        <f t="shared" si="5"/>
        <v>45</v>
      </c>
      <c r="P21" s="9"/>
      <c r="Q21" s="9">
        <f t="shared" si="6"/>
        <v>70</v>
      </c>
      <c r="R21" s="9"/>
      <c r="S21" s="9">
        <f t="shared" si="7"/>
        <v>100</v>
      </c>
      <c r="T21" s="9"/>
      <c r="U21" s="9">
        <f t="shared" si="8"/>
        <v>130</v>
      </c>
      <c r="V21" s="9"/>
      <c r="W21" s="9">
        <f t="shared" si="9"/>
        <v>345</v>
      </c>
      <c r="X21" s="71" t="s">
        <v>558</v>
      </c>
    </row>
    <row r="22" spans="1:24" s="13" customFormat="1" ht="26.25" customHeight="1">
      <c r="A22" s="9"/>
      <c r="B22" s="9"/>
      <c r="C22" s="9"/>
      <c r="D22" s="9" t="s">
        <v>517</v>
      </c>
      <c r="E22" s="10" t="s">
        <v>14</v>
      </c>
      <c r="F22" s="63" t="s">
        <v>522</v>
      </c>
      <c r="G22" s="9">
        <v>4000</v>
      </c>
      <c r="H22" s="9">
        <v>4000</v>
      </c>
      <c r="I22" s="117">
        <v>80</v>
      </c>
      <c r="J22" s="117">
        <v>100</v>
      </c>
      <c r="K22" s="117">
        <v>120</v>
      </c>
      <c r="L22" s="124">
        <v>140</v>
      </c>
      <c r="M22" s="71"/>
      <c r="N22" s="9"/>
      <c r="O22" s="9">
        <f t="shared" si="5"/>
        <v>80</v>
      </c>
      <c r="P22" s="9"/>
      <c r="Q22" s="9">
        <f t="shared" si="6"/>
        <v>100</v>
      </c>
      <c r="R22" s="9"/>
      <c r="S22" s="9">
        <f t="shared" si="7"/>
        <v>120</v>
      </c>
      <c r="T22" s="9"/>
      <c r="U22" s="9">
        <f t="shared" si="8"/>
        <v>140</v>
      </c>
      <c r="V22" s="9"/>
      <c r="W22" s="9">
        <f t="shared" si="9"/>
        <v>440</v>
      </c>
      <c r="X22" s="71" t="s">
        <v>558</v>
      </c>
    </row>
    <row r="23" spans="1:24" s="13" customFormat="1" ht="26.25" customHeight="1">
      <c r="A23" s="9"/>
      <c r="B23" s="9"/>
      <c r="C23" s="9"/>
      <c r="D23" s="9" t="s">
        <v>518</v>
      </c>
      <c r="E23" s="10" t="s">
        <v>14</v>
      </c>
      <c r="F23" s="63" t="s">
        <v>521</v>
      </c>
      <c r="G23" s="9">
        <v>6000</v>
      </c>
      <c r="H23" s="9">
        <v>5000</v>
      </c>
      <c r="I23" s="117"/>
      <c r="J23" s="117">
        <v>30</v>
      </c>
      <c r="K23" s="117">
        <v>55</v>
      </c>
      <c r="L23" s="124">
        <v>70</v>
      </c>
      <c r="M23" s="71"/>
      <c r="N23" s="9"/>
      <c r="O23" s="9">
        <f t="shared" si="5"/>
        <v>0</v>
      </c>
      <c r="P23" s="9"/>
      <c r="Q23" s="9">
        <f t="shared" si="6"/>
        <v>30</v>
      </c>
      <c r="R23" s="9"/>
      <c r="S23" s="9">
        <f t="shared" si="7"/>
        <v>55</v>
      </c>
      <c r="T23" s="9"/>
      <c r="U23" s="9">
        <f t="shared" si="8"/>
        <v>70</v>
      </c>
      <c r="V23" s="9"/>
      <c r="W23" s="9">
        <f t="shared" si="9"/>
        <v>155</v>
      </c>
      <c r="X23" s="71" t="s">
        <v>556</v>
      </c>
    </row>
    <row r="24" spans="1:24" s="13" customFormat="1" ht="26.25" customHeight="1">
      <c r="A24" s="9"/>
      <c r="B24" s="9"/>
      <c r="C24" s="9"/>
      <c r="D24" s="9" t="s">
        <v>519</v>
      </c>
      <c r="E24" s="10" t="s">
        <v>14</v>
      </c>
      <c r="F24" s="63" t="s">
        <v>522</v>
      </c>
      <c r="G24" s="9">
        <v>14000</v>
      </c>
      <c r="H24" s="9">
        <v>10000</v>
      </c>
      <c r="I24" s="117">
        <v>300</v>
      </c>
      <c r="J24" s="117">
        <v>320</v>
      </c>
      <c r="K24" s="117">
        <v>340</v>
      </c>
      <c r="L24" s="124">
        <v>360</v>
      </c>
      <c r="M24" s="71"/>
      <c r="N24" s="9"/>
      <c r="O24" s="9">
        <f t="shared" si="5"/>
        <v>300</v>
      </c>
      <c r="P24" s="9"/>
      <c r="Q24" s="9">
        <f t="shared" si="6"/>
        <v>320</v>
      </c>
      <c r="R24" s="9"/>
      <c r="S24" s="9">
        <f t="shared" si="7"/>
        <v>340</v>
      </c>
      <c r="T24" s="9"/>
      <c r="U24" s="9">
        <f t="shared" si="8"/>
        <v>360</v>
      </c>
      <c r="V24" s="9"/>
      <c r="W24" s="9">
        <f t="shared" si="9"/>
        <v>1320</v>
      </c>
      <c r="X24" s="71" t="s">
        <v>554</v>
      </c>
    </row>
    <row r="25" spans="1:24" s="13" customFormat="1" ht="26.25" customHeight="1">
      <c r="A25" s="9"/>
      <c r="B25" s="9"/>
      <c r="C25" s="9"/>
      <c r="D25" s="9" t="s">
        <v>520</v>
      </c>
      <c r="E25" s="10" t="s">
        <v>14</v>
      </c>
      <c r="F25" s="63">
        <v>44110</v>
      </c>
      <c r="G25" s="9">
        <v>6000</v>
      </c>
      <c r="H25" s="9">
        <v>5000</v>
      </c>
      <c r="I25" s="117">
        <v>37</v>
      </c>
      <c r="J25" s="117">
        <v>55</v>
      </c>
      <c r="K25" s="117">
        <v>66</v>
      </c>
      <c r="L25" s="124">
        <v>75</v>
      </c>
      <c r="M25" s="71"/>
      <c r="N25" s="9"/>
      <c r="O25" s="9">
        <f t="shared" si="5"/>
        <v>37</v>
      </c>
      <c r="P25" s="9"/>
      <c r="Q25" s="9">
        <f t="shared" si="6"/>
        <v>55</v>
      </c>
      <c r="R25" s="9"/>
      <c r="S25" s="9">
        <f t="shared" si="7"/>
        <v>66</v>
      </c>
      <c r="T25" s="9"/>
      <c r="U25" s="9">
        <f t="shared" si="8"/>
        <v>75</v>
      </c>
      <c r="V25" s="9"/>
      <c r="W25" s="9">
        <f t="shared" si="9"/>
        <v>233</v>
      </c>
      <c r="X25" s="71" t="s">
        <v>558</v>
      </c>
    </row>
    <row r="26" spans="1:24" s="13" customFormat="1" ht="17.25" customHeight="1">
      <c r="A26" s="9">
        <v>2</v>
      </c>
      <c r="B26" s="9"/>
      <c r="C26" s="9" t="s">
        <v>44</v>
      </c>
      <c r="D26" s="9" t="s">
        <v>57</v>
      </c>
      <c r="E26" s="10" t="s">
        <v>14</v>
      </c>
      <c r="F26" s="63">
        <v>43864</v>
      </c>
      <c r="G26" s="9">
        <v>30000</v>
      </c>
      <c r="H26" s="9">
        <v>30000</v>
      </c>
      <c r="I26" s="11">
        <v>500</v>
      </c>
      <c r="J26" s="11">
        <v>450</v>
      </c>
      <c r="K26" s="9">
        <v>400</v>
      </c>
      <c r="L26" s="12">
        <v>350</v>
      </c>
      <c r="M26" s="9"/>
      <c r="N26" s="9"/>
      <c r="O26" s="9">
        <f t="shared" si="0"/>
        <v>500</v>
      </c>
      <c r="P26" s="9"/>
      <c r="Q26" s="9">
        <f t="shared" si="1"/>
        <v>450</v>
      </c>
      <c r="R26" s="9"/>
      <c r="S26" s="9">
        <f t="shared" si="2"/>
        <v>400</v>
      </c>
      <c r="T26" s="9"/>
      <c r="U26" s="9">
        <f t="shared" si="3"/>
        <v>350</v>
      </c>
      <c r="V26" s="9"/>
      <c r="W26" s="9">
        <f t="shared" si="4"/>
        <v>1700</v>
      </c>
      <c r="X26" s="71" t="s">
        <v>553</v>
      </c>
    </row>
    <row r="27" spans="1:24" s="13" customFormat="1" ht="17.25" customHeight="1">
      <c r="A27" s="9"/>
      <c r="B27" s="9"/>
      <c r="C27" s="9"/>
      <c r="D27" s="9" t="s">
        <v>74</v>
      </c>
      <c r="E27" s="10" t="s">
        <v>14</v>
      </c>
      <c r="F27" s="63">
        <v>43955</v>
      </c>
      <c r="G27" s="9">
        <v>10000</v>
      </c>
      <c r="H27" s="9">
        <v>10000</v>
      </c>
      <c r="I27" s="11">
        <v>300</v>
      </c>
      <c r="J27" s="11">
        <v>280</v>
      </c>
      <c r="K27" s="9">
        <v>250</v>
      </c>
      <c r="L27" s="12">
        <v>220</v>
      </c>
      <c r="M27" s="9"/>
      <c r="N27" s="9"/>
      <c r="O27" s="9">
        <f t="shared" si="0"/>
        <v>300</v>
      </c>
      <c r="P27" s="9"/>
      <c r="Q27" s="9">
        <f t="shared" si="1"/>
        <v>280</v>
      </c>
      <c r="R27" s="9"/>
      <c r="S27" s="9">
        <f t="shared" si="2"/>
        <v>250</v>
      </c>
      <c r="T27" s="9"/>
      <c r="U27" s="9">
        <f t="shared" si="3"/>
        <v>220</v>
      </c>
      <c r="V27" s="9"/>
      <c r="W27" s="9">
        <f t="shared" si="4"/>
        <v>1050</v>
      </c>
      <c r="X27" s="71" t="s">
        <v>560</v>
      </c>
    </row>
    <row r="28" spans="1:24" s="13" customFormat="1" ht="17.25" customHeight="1">
      <c r="A28" s="9"/>
      <c r="B28" s="9"/>
      <c r="C28" s="9"/>
      <c r="D28" s="9" t="s">
        <v>344</v>
      </c>
      <c r="E28" s="10" t="s">
        <v>14</v>
      </c>
      <c r="F28" s="63">
        <v>43986</v>
      </c>
      <c r="G28" s="9">
        <v>7000</v>
      </c>
      <c r="H28" s="9">
        <v>7000</v>
      </c>
      <c r="I28" s="11">
        <v>250</v>
      </c>
      <c r="J28" s="11">
        <v>230</v>
      </c>
      <c r="K28" s="9">
        <v>200</v>
      </c>
      <c r="L28" s="12">
        <v>180</v>
      </c>
      <c r="M28" s="9"/>
      <c r="N28" s="9"/>
      <c r="O28" s="9">
        <f t="shared" si="0"/>
        <v>250</v>
      </c>
      <c r="P28" s="9"/>
      <c r="Q28" s="9">
        <f t="shared" si="1"/>
        <v>230</v>
      </c>
      <c r="R28" s="9"/>
      <c r="S28" s="9">
        <f t="shared" si="2"/>
        <v>200</v>
      </c>
      <c r="T28" s="9"/>
      <c r="U28" s="9">
        <f t="shared" si="3"/>
        <v>180</v>
      </c>
      <c r="V28" s="9"/>
      <c r="W28" s="9">
        <f t="shared" si="4"/>
        <v>860</v>
      </c>
      <c r="X28" s="71" t="s">
        <v>560</v>
      </c>
    </row>
    <row r="29" spans="1:24" s="13" customFormat="1" ht="17.25" customHeight="1">
      <c r="A29" s="9"/>
      <c r="B29" s="9"/>
      <c r="C29" s="9"/>
      <c r="D29" s="9" t="s">
        <v>345</v>
      </c>
      <c r="E29" s="10" t="s">
        <v>14</v>
      </c>
      <c r="F29" s="63">
        <v>43925</v>
      </c>
      <c r="G29" s="9">
        <v>8000</v>
      </c>
      <c r="H29" s="9">
        <v>8000</v>
      </c>
      <c r="I29" s="11">
        <v>200</v>
      </c>
      <c r="J29" s="11">
        <v>180</v>
      </c>
      <c r="K29" s="9">
        <v>160</v>
      </c>
      <c r="L29" s="12">
        <v>140</v>
      </c>
      <c r="M29" s="9"/>
      <c r="N29" s="9"/>
      <c r="O29" s="9">
        <f t="shared" si="0"/>
        <v>200</v>
      </c>
      <c r="P29" s="9"/>
      <c r="Q29" s="9">
        <f t="shared" si="1"/>
        <v>180</v>
      </c>
      <c r="R29" s="9"/>
      <c r="S29" s="9">
        <f t="shared" si="2"/>
        <v>160</v>
      </c>
      <c r="T29" s="9"/>
      <c r="U29" s="9">
        <f t="shared" si="3"/>
        <v>140</v>
      </c>
      <c r="V29" s="9"/>
      <c r="W29" s="9">
        <f t="shared" si="4"/>
        <v>680</v>
      </c>
      <c r="X29" s="71" t="s">
        <v>560</v>
      </c>
    </row>
    <row r="30" spans="1:24" s="13" customFormat="1" ht="17.25" customHeight="1">
      <c r="A30" s="9"/>
      <c r="B30" s="9"/>
      <c r="C30" s="9"/>
      <c r="D30" s="9" t="s">
        <v>346</v>
      </c>
      <c r="E30" s="10" t="s">
        <v>14</v>
      </c>
      <c r="F30" s="63">
        <v>43987</v>
      </c>
      <c r="G30" s="9">
        <v>11000</v>
      </c>
      <c r="H30" s="9">
        <v>10000</v>
      </c>
      <c r="I30" s="11">
        <v>47</v>
      </c>
      <c r="J30" s="11">
        <v>68</v>
      </c>
      <c r="K30" s="9">
        <v>100</v>
      </c>
      <c r="L30" s="12">
        <v>150</v>
      </c>
      <c r="M30" s="9"/>
      <c r="N30" s="9"/>
      <c r="O30" s="9">
        <f t="shared" si="0"/>
        <v>47</v>
      </c>
      <c r="P30" s="9"/>
      <c r="Q30" s="9">
        <f t="shared" si="1"/>
        <v>68</v>
      </c>
      <c r="R30" s="9"/>
      <c r="S30" s="9">
        <f t="shared" si="2"/>
        <v>100</v>
      </c>
      <c r="T30" s="9"/>
      <c r="U30" s="9">
        <f t="shared" si="3"/>
        <v>150</v>
      </c>
      <c r="V30" s="9"/>
      <c r="W30" s="9">
        <f t="shared" si="4"/>
        <v>365</v>
      </c>
      <c r="X30" s="71" t="s">
        <v>558</v>
      </c>
    </row>
    <row r="31" spans="1:24" s="13" customFormat="1" ht="17.25" customHeight="1">
      <c r="A31" s="9"/>
      <c r="B31" s="9"/>
      <c r="C31" s="9"/>
      <c r="D31" s="9" t="s">
        <v>58</v>
      </c>
      <c r="E31" s="10" t="s">
        <v>14</v>
      </c>
      <c r="F31" s="63"/>
      <c r="G31" s="9"/>
      <c r="H31" s="9"/>
      <c r="I31" s="11"/>
      <c r="J31" s="11"/>
      <c r="K31" s="9"/>
      <c r="L31" s="12"/>
      <c r="M31" s="9"/>
      <c r="N31" s="9"/>
      <c r="O31" s="9">
        <f t="shared" si="0"/>
        <v>0</v>
      </c>
      <c r="P31" s="9"/>
      <c r="Q31" s="9">
        <f t="shared" si="1"/>
        <v>0</v>
      </c>
      <c r="R31" s="9"/>
      <c r="S31" s="9">
        <f t="shared" si="2"/>
        <v>0</v>
      </c>
      <c r="T31" s="9"/>
      <c r="U31" s="9">
        <f t="shared" si="3"/>
        <v>0</v>
      </c>
      <c r="V31" s="9"/>
      <c r="W31" s="9">
        <f t="shared" si="4"/>
        <v>0</v>
      </c>
      <c r="X31" s="9"/>
    </row>
    <row r="32" spans="1:24" s="13" customFormat="1" ht="17.25" customHeight="1">
      <c r="A32" s="9"/>
      <c r="B32" s="9"/>
      <c r="C32" s="9"/>
      <c r="D32" s="9" t="s">
        <v>59</v>
      </c>
      <c r="E32" s="10" t="s">
        <v>14</v>
      </c>
      <c r="F32" s="63"/>
      <c r="G32" s="9"/>
      <c r="H32" s="9"/>
      <c r="I32" s="11"/>
      <c r="J32" s="11"/>
      <c r="K32" s="9"/>
      <c r="L32" s="12"/>
      <c r="M32" s="9"/>
      <c r="N32" s="9"/>
      <c r="O32" s="9">
        <f t="shared" si="0"/>
        <v>0</v>
      </c>
      <c r="P32" s="9"/>
      <c r="Q32" s="9">
        <f t="shared" si="1"/>
        <v>0</v>
      </c>
      <c r="R32" s="9"/>
      <c r="S32" s="9">
        <f t="shared" si="2"/>
        <v>0</v>
      </c>
      <c r="T32" s="9"/>
      <c r="U32" s="9">
        <f t="shared" si="3"/>
        <v>0</v>
      </c>
      <c r="V32" s="9"/>
      <c r="W32" s="9">
        <f t="shared" si="4"/>
        <v>0</v>
      </c>
      <c r="X32" s="9"/>
    </row>
    <row r="33" spans="1:24" s="13" customFormat="1" ht="17.25" customHeight="1">
      <c r="A33" s="9"/>
      <c r="B33" s="9"/>
      <c r="C33" s="9"/>
      <c r="D33" s="9" t="s">
        <v>74</v>
      </c>
      <c r="E33" s="10" t="s">
        <v>14</v>
      </c>
      <c r="F33" s="63"/>
      <c r="G33" s="9"/>
      <c r="H33" s="9"/>
      <c r="I33" s="11"/>
      <c r="J33" s="11"/>
      <c r="K33" s="9"/>
      <c r="L33" s="12"/>
      <c r="M33" s="9"/>
      <c r="N33" s="9"/>
      <c r="O33" s="9">
        <f t="shared" si="0"/>
        <v>0</v>
      </c>
      <c r="P33" s="9"/>
      <c r="Q33" s="9">
        <f t="shared" si="1"/>
        <v>0</v>
      </c>
      <c r="R33" s="9"/>
      <c r="S33" s="9">
        <f t="shared" si="2"/>
        <v>0</v>
      </c>
      <c r="T33" s="9"/>
      <c r="U33" s="9">
        <f t="shared" si="3"/>
        <v>0</v>
      </c>
      <c r="V33" s="9"/>
      <c r="W33" s="9">
        <f t="shared" si="4"/>
        <v>0</v>
      </c>
      <c r="X33" s="9"/>
    </row>
    <row r="34" spans="1:24" s="13" customFormat="1" ht="17.25" customHeight="1">
      <c r="A34" s="9">
        <v>3</v>
      </c>
      <c r="B34" s="9"/>
      <c r="C34" s="9" t="s">
        <v>60</v>
      </c>
      <c r="D34" s="9" t="s">
        <v>64</v>
      </c>
      <c r="E34" s="10" t="s">
        <v>14</v>
      </c>
      <c r="F34" s="63">
        <v>43505</v>
      </c>
      <c r="G34" s="9">
        <v>17000</v>
      </c>
      <c r="H34" s="9">
        <v>15000</v>
      </c>
      <c r="I34" s="58">
        <v>35</v>
      </c>
      <c r="J34" s="58">
        <v>25</v>
      </c>
      <c r="K34" s="58">
        <v>15</v>
      </c>
      <c r="L34" s="58">
        <v>10</v>
      </c>
      <c r="M34" s="71"/>
      <c r="N34" s="9"/>
      <c r="O34" s="9">
        <f t="shared" ref="O34" si="10">I34</f>
        <v>35</v>
      </c>
      <c r="P34" s="9"/>
      <c r="Q34" s="9">
        <f t="shared" ref="Q34" si="11">J34</f>
        <v>25</v>
      </c>
      <c r="R34" s="9"/>
      <c r="S34" s="9">
        <f t="shared" ref="S34" si="12">K34</f>
        <v>15</v>
      </c>
      <c r="T34" s="9"/>
      <c r="U34" s="9">
        <f t="shared" ref="U34" si="13">L34</f>
        <v>10</v>
      </c>
      <c r="V34" s="9"/>
      <c r="W34" s="9"/>
      <c r="X34" s="71" t="s">
        <v>559</v>
      </c>
    </row>
    <row r="35" spans="1:24" s="13" customFormat="1" ht="17.25" customHeight="1">
      <c r="A35" s="9"/>
      <c r="B35" s="9"/>
      <c r="C35" s="9"/>
      <c r="D35" s="9" t="s">
        <v>56</v>
      </c>
      <c r="E35" s="10" t="s">
        <v>14</v>
      </c>
      <c r="F35" s="63"/>
      <c r="G35" s="9"/>
      <c r="H35" s="9"/>
      <c r="I35" s="126"/>
      <c r="J35" s="126"/>
      <c r="K35" s="126"/>
      <c r="L35" s="126"/>
      <c r="M35" s="71"/>
      <c r="N35" s="9"/>
      <c r="O35" s="9"/>
      <c r="P35" s="9"/>
      <c r="Q35" s="9"/>
      <c r="R35" s="9"/>
      <c r="S35" s="9"/>
      <c r="T35" s="9"/>
      <c r="U35" s="9"/>
      <c r="V35" s="9"/>
      <c r="W35" s="9"/>
      <c r="X35" s="71"/>
    </row>
    <row r="36" spans="1:24" s="13" customFormat="1" ht="17.25" customHeight="1">
      <c r="A36" s="9"/>
      <c r="B36" s="9"/>
      <c r="C36" s="9"/>
      <c r="D36" s="9" t="s">
        <v>61</v>
      </c>
      <c r="E36" s="10" t="s">
        <v>14</v>
      </c>
      <c r="F36" s="63"/>
      <c r="G36" s="9"/>
      <c r="H36" s="9"/>
      <c r="I36" s="58"/>
      <c r="J36" s="58"/>
      <c r="K36" s="58"/>
      <c r="L36" s="58"/>
      <c r="M36" s="71"/>
      <c r="N36" s="9"/>
      <c r="O36" s="9"/>
      <c r="P36" s="9"/>
      <c r="Q36" s="9"/>
      <c r="R36" s="9"/>
      <c r="S36" s="9"/>
      <c r="T36" s="9"/>
      <c r="U36" s="9"/>
      <c r="V36" s="9"/>
      <c r="W36" s="9"/>
      <c r="X36" s="71"/>
    </row>
    <row r="37" spans="1:24" s="13" customFormat="1" ht="17.25" customHeight="1">
      <c r="A37" s="9"/>
      <c r="B37" s="9"/>
      <c r="C37" s="9"/>
      <c r="D37" s="9" t="s">
        <v>62</v>
      </c>
      <c r="E37" s="10" t="s">
        <v>14</v>
      </c>
      <c r="F37" s="63"/>
      <c r="G37" s="9"/>
      <c r="H37" s="9"/>
      <c r="I37" s="58"/>
      <c r="J37" s="58"/>
      <c r="K37" s="58"/>
      <c r="L37" s="58"/>
      <c r="M37" s="71"/>
      <c r="N37" s="9"/>
      <c r="O37" s="9"/>
      <c r="P37" s="9"/>
      <c r="Q37" s="9"/>
      <c r="R37" s="9"/>
      <c r="S37" s="9"/>
      <c r="T37" s="9"/>
      <c r="U37" s="9"/>
      <c r="V37" s="9"/>
      <c r="W37" s="9"/>
      <c r="X37" s="71"/>
    </row>
    <row r="38" spans="1:24" s="13" customFormat="1" ht="17.25" customHeight="1">
      <c r="A38" s="9"/>
      <c r="B38" s="9"/>
      <c r="C38" s="9"/>
      <c r="D38" s="9" t="s">
        <v>63</v>
      </c>
      <c r="E38" s="10" t="s">
        <v>14</v>
      </c>
      <c r="F38" s="63"/>
      <c r="G38" s="9"/>
      <c r="H38" s="9"/>
      <c r="I38" s="58"/>
      <c r="J38" s="58"/>
      <c r="K38" s="58"/>
      <c r="L38" s="58"/>
      <c r="M38" s="71"/>
      <c r="N38" s="9"/>
      <c r="O38" s="9"/>
      <c r="P38" s="9"/>
      <c r="Q38" s="9"/>
      <c r="R38" s="9"/>
      <c r="S38" s="9"/>
      <c r="T38" s="9"/>
      <c r="U38" s="9"/>
      <c r="V38" s="9"/>
      <c r="W38" s="9"/>
      <c r="X38" s="71"/>
    </row>
    <row r="39" spans="1:24" s="13" customFormat="1" ht="17.25" customHeight="1">
      <c r="A39" s="9">
        <v>4</v>
      </c>
      <c r="B39" s="9"/>
      <c r="C39" s="9" t="s">
        <v>66</v>
      </c>
      <c r="D39" s="9" t="s">
        <v>561</v>
      </c>
      <c r="E39" s="10" t="s">
        <v>14</v>
      </c>
      <c r="F39" s="63">
        <v>44106</v>
      </c>
      <c r="G39" s="9">
        <v>3000</v>
      </c>
      <c r="H39" s="9">
        <f>G39</f>
        <v>3000</v>
      </c>
      <c r="I39" s="58">
        <v>50</v>
      </c>
      <c r="J39" s="58">
        <v>40</v>
      </c>
      <c r="K39" s="58">
        <v>30</v>
      </c>
      <c r="L39" s="58">
        <v>25</v>
      </c>
      <c r="M39" s="71"/>
      <c r="N39" s="9"/>
      <c r="O39" s="9">
        <f t="shared" si="0"/>
        <v>50</v>
      </c>
      <c r="P39" s="9"/>
      <c r="Q39" s="9">
        <f t="shared" si="1"/>
        <v>40</v>
      </c>
      <c r="R39" s="9"/>
      <c r="S39" s="9">
        <f t="shared" si="2"/>
        <v>30</v>
      </c>
      <c r="T39" s="9"/>
      <c r="U39" s="9">
        <f t="shared" si="3"/>
        <v>25</v>
      </c>
      <c r="V39" s="9"/>
      <c r="W39" s="9">
        <f t="shared" si="4"/>
        <v>145</v>
      </c>
      <c r="X39" s="71" t="s">
        <v>545</v>
      </c>
    </row>
    <row r="40" spans="1:24" s="13" customFormat="1" ht="17.25" customHeight="1">
      <c r="A40" s="9"/>
      <c r="B40" s="9"/>
      <c r="C40" s="9"/>
      <c r="D40" s="9" t="s">
        <v>67</v>
      </c>
      <c r="E40" s="10" t="s">
        <v>14</v>
      </c>
      <c r="F40" s="63">
        <v>43471</v>
      </c>
      <c r="G40" s="9">
        <v>5000</v>
      </c>
      <c r="H40" s="9">
        <v>5000</v>
      </c>
      <c r="I40" s="126">
        <v>7</v>
      </c>
      <c r="J40" s="126">
        <v>5</v>
      </c>
      <c r="K40" s="126">
        <v>4</v>
      </c>
      <c r="L40" s="126">
        <v>2</v>
      </c>
      <c r="M40" s="71"/>
      <c r="N40" s="9"/>
      <c r="O40" s="9">
        <f t="shared" ref="O40:O45" si="14">I40</f>
        <v>7</v>
      </c>
      <c r="P40" s="9"/>
      <c r="Q40" s="9">
        <f t="shared" ref="Q40:Q45" si="15">J40</f>
        <v>5</v>
      </c>
      <c r="R40" s="9"/>
      <c r="S40" s="9">
        <f t="shared" ref="S40:S45" si="16">K40</f>
        <v>4</v>
      </c>
      <c r="T40" s="9"/>
      <c r="U40" s="9">
        <f t="shared" ref="U40:U45" si="17">L40</f>
        <v>2</v>
      </c>
      <c r="V40" s="9"/>
      <c r="W40" s="9">
        <f t="shared" ref="W40:W45" si="18">I40+J40+K40+L40+M40</f>
        <v>18</v>
      </c>
      <c r="X40" s="71" t="s">
        <v>545</v>
      </c>
    </row>
    <row r="41" spans="1:24" s="13" customFormat="1" ht="17.25" customHeight="1">
      <c r="A41" s="9"/>
      <c r="B41" s="9"/>
      <c r="C41" s="9"/>
      <c r="D41" s="9" t="s">
        <v>68</v>
      </c>
      <c r="E41" s="10" t="s">
        <v>14</v>
      </c>
      <c r="F41" s="63">
        <v>43591</v>
      </c>
      <c r="G41" s="9">
        <v>3000</v>
      </c>
      <c r="H41" s="9">
        <v>3000</v>
      </c>
      <c r="I41" s="126">
        <v>5</v>
      </c>
      <c r="J41" s="126">
        <v>4</v>
      </c>
      <c r="K41" s="126">
        <v>3</v>
      </c>
      <c r="L41" s="126">
        <v>2</v>
      </c>
      <c r="M41" s="71"/>
      <c r="N41" s="9"/>
      <c r="O41" s="9">
        <f t="shared" si="14"/>
        <v>5</v>
      </c>
      <c r="P41" s="9"/>
      <c r="Q41" s="9">
        <f t="shared" si="15"/>
        <v>4</v>
      </c>
      <c r="R41" s="9"/>
      <c r="S41" s="9">
        <f t="shared" si="16"/>
        <v>3</v>
      </c>
      <c r="T41" s="9"/>
      <c r="U41" s="9">
        <f t="shared" si="17"/>
        <v>2</v>
      </c>
      <c r="V41" s="9"/>
      <c r="W41" s="9">
        <f t="shared" si="18"/>
        <v>14</v>
      </c>
      <c r="X41" s="71" t="s">
        <v>545</v>
      </c>
    </row>
    <row r="42" spans="1:24" s="13" customFormat="1" ht="17.25" customHeight="1">
      <c r="A42" s="9"/>
      <c r="B42" s="9"/>
      <c r="C42" s="9"/>
      <c r="D42" s="9" t="s">
        <v>69</v>
      </c>
      <c r="E42" s="10" t="s">
        <v>14</v>
      </c>
      <c r="F42" s="63">
        <v>43531</v>
      </c>
      <c r="G42" s="9">
        <v>7500</v>
      </c>
      <c r="H42" s="9">
        <v>7000</v>
      </c>
      <c r="I42" s="126">
        <v>90</v>
      </c>
      <c r="J42" s="126">
        <v>80</v>
      </c>
      <c r="K42" s="126">
        <v>70</v>
      </c>
      <c r="L42" s="126">
        <v>60</v>
      </c>
      <c r="M42" s="71"/>
      <c r="N42" s="9"/>
      <c r="O42" s="9">
        <f t="shared" si="14"/>
        <v>90</v>
      </c>
      <c r="P42" s="9"/>
      <c r="Q42" s="9">
        <f t="shared" si="15"/>
        <v>80</v>
      </c>
      <c r="R42" s="9"/>
      <c r="S42" s="9">
        <f t="shared" si="16"/>
        <v>70</v>
      </c>
      <c r="T42" s="9"/>
      <c r="U42" s="9">
        <f t="shared" si="17"/>
        <v>60</v>
      </c>
      <c r="V42" s="9"/>
      <c r="W42" s="9">
        <f t="shared" si="18"/>
        <v>300</v>
      </c>
      <c r="X42" s="71" t="s">
        <v>545</v>
      </c>
    </row>
    <row r="43" spans="1:24" s="13" customFormat="1" ht="17.25" customHeight="1">
      <c r="A43" s="9"/>
      <c r="B43" s="9"/>
      <c r="C43" s="9"/>
      <c r="D43" s="9" t="s">
        <v>70</v>
      </c>
      <c r="E43" s="10" t="s">
        <v>14</v>
      </c>
      <c r="F43" s="63">
        <v>43593</v>
      </c>
      <c r="G43" s="9">
        <v>3000</v>
      </c>
      <c r="H43" s="9">
        <v>3000</v>
      </c>
      <c r="I43" s="126">
        <v>60</v>
      </c>
      <c r="J43" s="126">
        <v>50</v>
      </c>
      <c r="K43" s="126">
        <v>40</v>
      </c>
      <c r="L43" s="126">
        <v>30</v>
      </c>
      <c r="M43" s="71"/>
      <c r="N43" s="9"/>
      <c r="O43" s="9">
        <f t="shared" si="14"/>
        <v>60</v>
      </c>
      <c r="P43" s="9"/>
      <c r="Q43" s="9">
        <f t="shared" si="15"/>
        <v>50</v>
      </c>
      <c r="R43" s="9"/>
      <c r="S43" s="9">
        <f t="shared" si="16"/>
        <v>40</v>
      </c>
      <c r="T43" s="9"/>
      <c r="U43" s="9">
        <f t="shared" si="17"/>
        <v>30</v>
      </c>
      <c r="V43" s="9"/>
      <c r="W43" s="9">
        <f t="shared" si="18"/>
        <v>180</v>
      </c>
      <c r="X43" s="71" t="s">
        <v>545</v>
      </c>
    </row>
    <row r="44" spans="1:24" s="13" customFormat="1" ht="17.25" customHeight="1">
      <c r="A44" s="9"/>
      <c r="B44" s="9"/>
      <c r="C44" s="9"/>
      <c r="D44" s="9" t="s">
        <v>71</v>
      </c>
      <c r="E44" s="10" t="s">
        <v>14</v>
      </c>
      <c r="F44" s="63">
        <v>43532</v>
      </c>
      <c r="G44" s="9">
        <v>3000</v>
      </c>
      <c r="H44" s="9">
        <v>3000</v>
      </c>
      <c r="I44" s="126">
        <v>70</v>
      </c>
      <c r="J44" s="126">
        <v>60</v>
      </c>
      <c r="K44" s="126">
        <v>50</v>
      </c>
      <c r="L44" s="126">
        <v>40</v>
      </c>
      <c r="M44" s="71"/>
      <c r="N44" s="9"/>
      <c r="O44" s="9">
        <f t="shared" si="14"/>
        <v>70</v>
      </c>
      <c r="P44" s="9"/>
      <c r="Q44" s="9">
        <f t="shared" si="15"/>
        <v>60</v>
      </c>
      <c r="R44" s="9"/>
      <c r="S44" s="9">
        <f t="shared" si="16"/>
        <v>50</v>
      </c>
      <c r="T44" s="9"/>
      <c r="U44" s="9">
        <f t="shared" si="17"/>
        <v>40</v>
      </c>
      <c r="V44" s="9"/>
      <c r="W44" s="9">
        <f t="shared" si="18"/>
        <v>220</v>
      </c>
      <c r="X44" s="71" t="s">
        <v>545</v>
      </c>
    </row>
    <row r="45" spans="1:24" s="13" customFormat="1" ht="17.25" customHeight="1">
      <c r="A45" s="9"/>
      <c r="B45" s="9"/>
      <c r="C45" s="9"/>
      <c r="D45" s="9" t="s">
        <v>72</v>
      </c>
      <c r="E45" s="10" t="s">
        <v>14</v>
      </c>
      <c r="F45" s="63">
        <v>43474</v>
      </c>
      <c r="G45" s="9">
        <v>3000</v>
      </c>
      <c r="H45" s="9">
        <v>3000</v>
      </c>
      <c r="I45" s="126"/>
      <c r="J45" s="126"/>
      <c r="K45" s="126"/>
      <c r="L45" s="126"/>
      <c r="M45" s="71"/>
      <c r="N45" s="9"/>
      <c r="O45" s="9">
        <f t="shared" si="14"/>
        <v>0</v>
      </c>
      <c r="P45" s="9"/>
      <c r="Q45" s="9">
        <f t="shared" si="15"/>
        <v>0</v>
      </c>
      <c r="R45" s="9"/>
      <c r="S45" s="9">
        <f t="shared" si="16"/>
        <v>0</v>
      </c>
      <c r="T45" s="9"/>
      <c r="U45" s="9">
        <f t="shared" si="17"/>
        <v>0</v>
      </c>
      <c r="V45" s="9"/>
      <c r="W45" s="9">
        <f t="shared" si="18"/>
        <v>0</v>
      </c>
      <c r="X45" s="71" t="s">
        <v>285</v>
      </c>
    </row>
    <row r="46" spans="1:24" s="13" customFormat="1" ht="17.25" customHeight="1">
      <c r="A46" s="9">
        <v>5</v>
      </c>
      <c r="B46" s="9"/>
      <c r="C46" s="9" t="s">
        <v>45</v>
      </c>
      <c r="D46" s="9" t="s">
        <v>347</v>
      </c>
      <c r="E46" s="10" t="s">
        <v>14</v>
      </c>
      <c r="F46" s="63"/>
      <c r="G46" s="9"/>
      <c r="H46" s="9"/>
      <c r="I46" s="58"/>
      <c r="J46" s="58"/>
      <c r="K46" s="58"/>
      <c r="L46" s="58"/>
      <c r="M46" s="71"/>
      <c r="N46" s="9"/>
      <c r="O46" s="9">
        <f t="shared" si="0"/>
        <v>0</v>
      </c>
      <c r="P46" s="9"/>
      <c r="Q46" s="9">
        <f t="shared" si="1"/>
        <v>0</v>
      </c>
      <c r="R46" s="9"/>
      <c r="S46" s="9">
        <f t="shared" si="2"/>
        <v>0</v>
      </c>
      <c r="T46" s="9"/>
      <c r="U46" s="9">
        <f t="shared" si="3"/>
        <v>0</v>
      </c>
      <c r="V46" s="9"/>
      <c r="W46" s="9">
        <f t="shared" si="4"/>
        <v>0</v>
      </c>
      <c r="X46" s="71"/>
    </row>
    <row r="47" spans="1:24" s="13" customFormat="1" ht="17.25" customHeight="1">
      <c r="A47" s="9"/>
      <c r="B47" s="9"/>
      <c r="C47" s="9"/>
      <c r="D47" s="9" t="s">
        <v>540</v>
      </c>
      <c r="E47" s="10" t="s">
        <v>14</v>
      </c>
      <c r="F47" s="63">
        <v>43864</v>
      </c>
      <c r="G47" s="9">
        <v>2500</v>
      </c>
      <c r="H47" s="9">
        <v>2500</v>
      </c>
      <c r="I47" s="77">
        <v>60</v>
      </c>
      <c r="J47" s="77">
        <v>50</v>
      </c>
      <c r="K47" s="77">
        <v>40</v>
      </c>
      <c r="L47" s="77">
        <v>30</v>
      </c>
      <c r="M47" s="71"/>
      <c r="N47" s="9"/>
      <c r="O47" s="9">
        <f>I47</f>
        <v>60</v>
      </c>
      <c r="P47" s="9"/>
      <c r="Q47" s="9">
        <f>J47</f>
        <v>50</v>
      </c>
      <c r="R47" s="9"/>
      <c r="S47" s="9">
        <f>K47</f>
        <v>40</v>
      </c>
      <c r="T47" s="9"/>
      <c r="U47" s="9">
        <f>L47</f>
        <v>30</v>
      </c>
      <c r="V47" s="9"/>
      <c r="W47" s="9">
        <f t="shared" si="4"/>
        <v>180</v>
      </c>
      <c r="X47" s="71" t="s">
        <v>553</v>
      </c>
    </row>
    <row r="48" spans="1:24" s="13" customFormat="1" ht="17.25" customHeight="1">
      <c r="A48" s="9"/>
      <c r="B48" s="9"/>
      <c r="C48" s="9"/>
      <c r="D48" s="9" t="s">
        <v>541</v>
      </c>
      <c r="E48" s="10" t="s">
        <v>14</v>
      </c>
      <c r="F48" s="63" t="s">
        <v>544</v>
      </c>
      <c r="G48" s="9">
        <v>2000</v>
      </c>
      <c r="H48" s="9">
        <v>2000</v>
      </c>
      <c r="I48" s="58">
        <v>50</v>
      </c>
      <c r="J48" s="58">
        <v>40</v>
      </c>
      <c r="K48" s="58">
        <v>30</v>
      </c>
      <c r="L48" s="58">
        <v>25</v>
      </c>
      <c r="M48" s="71"/>
      <c r="N48" s="9"/>
      <c r="O48" s="9">
        <f t="shared" ref="O48:O51" si="19">I48</f>
        <v>50</v>
      </c>
      <c r="P48" s="9"/>
      <c r="Q48" s="9">
        <f t="shared" ref="Q48:Q51" si="20">J48</f>
        <v>40</v>
      </c>
      <c r="R48" s="9"/>
      <c r="S48" s="9">
        <f t="shared" ref="S48:S51" si="21">K48</f>
        <v>30</v>
      </c>
      <c r="T48" s="9"/>
      <c r="U48" s="9">
        <f t="shared" ref="U48:U51" si="22">L48</f>
        <v>25</v>
      </c>
      <c r="V48" s="9"/>
      <c r="W48" s="9">
        <f t="shared" si="4"/>
        <v>145</v>
      </c>
      <c r="X48" s="71" t="s">
        <v>553</v>
      </c>
    </row>
    <row r="49" spans="1:24" s="13" customFormat="1" ht="17.25" customHeight="1">
      <c r="A49" s="9"/>
      <c r="B49" s="9"/>
      <c r="C49" s="9"/>
      <c r="D49" s="9" t="s">
        <v>348</v>
      </c>
      <c r="E49" s="10" t="s">
        <v>14</v>
      </c>
      <c r="F49" s="63">
        <v>44168</v>
      </c>
      <c r="G49" s="9">
        <v>2500</v>
      </c>
      <c r="H49" s="9">
        <v>2500</v>
      </c>
      <c r="I49" s="77">
        <v>60</v>
      </c>
      <c r="J49" s="77">
        <v>55</v>
      </c>
      <c r="K49" s="77">
        <v>45</v>
      </c>
      <c r="L49" s="77">
        <v>35</v>
      </c>
      <c r="M49" s="71"/>
      <c r="N49" s="9"/>
      <c r="O49" s="9">
        <f t="shared" si="19"/>
        <v>60</v>
      </c>
      <c r="P49" s="9"/>
      <c r="Q49" s="9">
        <f t="shared" si="20"/>
        <v>55</v>
      </c>
      <c r="R49" s="9"/>
      <c r="S49" s="9">
        <f t="shared" si="21"/>
        <v>45</v>
      </c>
      <c r="T49" s="9"/>
      <c r="U49" s="9">
        <f t="shared" si="22"/>
        <v>35</v>
      </c>
      <c r="V49" s="9"/>
      <c r="W49" s="9">
        <f t="shared" si="4"/>
        <v>195</v>
      </c>
      <c r="X49" s="71" t="s">
        <v>553</v>
      </c>
    </row>
    <row r="50" spans="1:24" s="13" customFormat="1" ht="17.25" customHeight="1">
      <c r="A50" s="9"/>
      <c r="B50" s="9"/>
      <c r="C50" s="9"/>
      <c r="D50" s="9" t="s">
        <v>542</v>
      </c>
      <c r="E50" s="10" t="s">
        <v>14</v>
      </c>
      <c r="F50" s="63">
        <v>43864</v>
      </c>
      <c r="G50" s="9">
        <v>2500</v>
      </c>
      <c r="H50" s="9">
        <v>2500</v>
      </c>
      <c r="I50" s="77">
        <v>70</v>
      </c>
      <c r="J50" s="77">
        <v>60</v>
      </c>
      <c r="K50" s="77">
        <v>50</v>
      </c>
      <c r="L50" s="77">
        <v>40</v>
      </c>
      <c r="M50" s="71"/>
      <c r="N50" s="9"/>
      <c r="O50" s="9">
        <f t="shared" si="19"/>
        <v>70</v>
      </c>
      <c r="P50" s="9"/>
      <c r="Q50" s="9">
        <f t="shared" si="20"/>
        <v>60</v>
      </c>
      <c r="R50" s="9"/>
      <c r="S50" s="9">
        <f t="shared" si="21"/>
        <v>50</v>
      </c>
      <c r="T50" s="9"/>
      <c r="U50" s="9">
        <f t="shared" si="22"/>
        <v>40</v>
      </c>
      <c r="V50" s="9"/>
      <c r="W50" s="9">
        <f t="shared" si="4"/>
        <v>220</v>
      </c>
      <c r="X50" s="71" t="s">
        <v>553</v>
      </c>
    </row>
    <row r="51" spans="1:24" s="13" customFormat="1" ht="17.25" customHeight="1">
      <c r="A51" s="9"/>
      <c r="B51" s="9"/>
      <c r="C51" s="9"/>
      <c r="D51" s="9" t="s">
        <v>543</v>
      </c>
      <c r="E51" s="10" t="s">
        <v>14</v>
      </c>
      <c r="F51" s="63">
        <v>43956</v>
      </c>
      <c r="G51" s="9">
        <v>13000</v>
      </c>
      <c r="H51" s="9">
        <v>10000</v>
      </c>
      <c r="I51" s="77">
        <v>60</v>
      </c>
      <c r="J51" s="77">
        <v>70</v>
      </c>
      <c r="K51" s="77">
        <v>90</v>
      </c>
      <c r="L51" s="77">
        <v>100</v>
      </c>
      <c r="M51" s="71"/>
      <c r="N51" s="9"/>
      <c r="O51" s="9">
        <f t="shared" si="19"/>
        <v>60</v>
      </c>
      <c r="P51" s="9"/>
      <c r="Q51" s="9">
        <f t="shared" si="20"/>
        <v>70</v>
      </c>
      <c r="R51" s="9"/>
      <c r="S51" s="9">
        <f t="shared" si="21"/>
        <v>90</v>
      </c>
      <c r="T51" s="9"/>
      <c r="U51" s="9">
        <f t="shared" si="22"/>
        <v>100</v>
      </c>
      <c r="V51" s="9"/>
      <c r="W51" s="9">
        <f t="shared" si="4"/>
        <v>320</v>
      </c>
      <c r="X51" s="71" t="s">
        <v>554</v>
      </c>
    </row>
    <row r="52" spans="1:24" s="13" customFormat="1" ht="17.25" customHeight="1">
      <c r="A52" s="9">
        <v>6</v>
      </c>
      <c r="B52" s="9"/>
      <c r="C52" s="9" t="s">
        <v>46</v>
      </c>
      <c r="D52" s="9"/>
      <c r="E52" s="9"/>
      <c r="F52" s="63"/>
      <c r="G52" s="9"/>
      <c r="H52" s="9"/>
      <c r="I52" s="11"/>
      <c r="J52" s="11"/>
      <c r="K52" s="9"/>
      <c r="L52" s="12"/>
      <c r="M52" s="9"/>
      <c r="N52" s="9"/>
      <c r="O52" s="9">
        <f t="shared" si="0"/>
        <v>0</v>
      </c>
      <c r="P52" s="9"/>
      <c r="Q52" s="9">
        <f t="shared" si="1"/>
        <v>0</v>
      </c>
      <c r="R52" s="9"/>
      <c r="S52" s="9">
        <f t="shared" si="2"/>
        <v>0</v>
      </c>
      <c r="T52" s="9"/>
      <c r="U52" s="9">
        <f t="shared" si="3"/>
        <v>0</v>
      </c>
      <c r="V52" s="9"/>
      <c r="W52" s="9">
        <f t="shared" si="4"/>
        <v>0</v>
      </c>
      <c r="X52" s="9"/>
    </row>
    <row r="53" spans="1:24" s="13" customFormat="1">
      <c r="A53" s="9">
        <v>7</v>
      </c>
      <c r="B53" s="9"/>
      <c r="C53" s="9" t="s">
        <v>47</v>
      </c>
      <c r="D53" s="9"/>
      <c r="E53" s="9"/>
      <c r="F53" s="63"/>
      <c r="G53" s="9"/>
      <c r="H53" s="9"/>
      <c r="I53" s="11"/>
      <c r="J53" s="11"/>
      <c r="K53" s="9"/>
      <c r="L53" s="12"/>
      <c r="M53" s="9"/>
      <c r="N53" s="9"/>
      <c r="O53" s="9">
        <f t="shared" si="0"/>
        <v>0</v>
      </c>
      <c r="P53" s="9"/>
      <c r="Q53" s="9">
        <f t="shared" si="1"/>
        <v>0</v>
      </c>
      <c r="R53" s="9"/>
      <c r="S53" s="9">
        <f t="shared" si="2"/>
        <v>0</v>
      </c>
      <c r="T53" s="9"/>
      <c r="U53" s="9">
        <f t="shared" si="3"/>
        <v>0</v>
      </c>
      <c r="V53" s="9"/>
      <c r="W53" s="9">
        <f t="shared" si="4"/>
        <v>0</v>
      </c>
      <c r="X53" s="9"/>
    </row>
    <row r="54" spans="1:24" s="13" customFormat="1">
      <c r="A54" s="9">
        <v>8</v>
      </c>
      <c r="B54" s="9"/>
      <c r="C54" s="9" t="s">
        <v>38</v>
      </c>
      <c r="D54" s="9" t="s">
        <v>39</v>
      </c>
      <c r="E54" s="18" t="s">
        <v>16</v>
      </c>
      <c r="F54" s="64">
        <v>43500</v>
      </c>
      <c r="G54" s="59">
        <v>2000</v>
      </c>
      <c r="H54" s="60">
        <v>2000</v>
      </c>
      <c r="I54" s="58">
        <v>20</v>
      </c>
      <c r="J54" s="58">
        <v>17</v>
      </c>
      <c r="K54" s="58">
        <v>14</v>
      </c>
      <c r="L54" s="58">
        <v>10</v>
      </c>
      <c r="M54" s="61"/>
      <c r="N54" s="9">
        <f>I54</f>
        <v>20</v>
      </c>
      <c r="O54" s="9"/>
      <c r="P54" s="9">
        <f>J54</f>
        <v>17</v>
      </c>
      <c r="Q54" s="9"/>
      <c r="R54" s="9">
        <f>K54</f>
        <v>14</v>
      </c>
      <c r="S54" s="9"/>
      <c r="T54" s="9">
        <f>L54</f>
        <v>10</v>
      </c>
      <c r="U54" s="9"/>
      <c r="V54" s="9">
        <f>SUM(I54+J54+K54+L54)</f>
        <v>61</v>
      </c>
      <c r="W54" s="9"/>
      <c r="X54" s="61" t="s">
        <v>287</v>
      </c>
    </row>
    <row r="55" spans="1:24" s="13" customFormat="1">
      <c r="A55" s="9"/>
      <c r="B55" s="9"/>
      <c r="C55" s="9"/>
      <c r="D55" s="9" t="s">
        <v>40</v>
      </c>
      <c r="E55" s="18" t="s">
        <v>16</v>
      </c>
      <c r="F55" s="64">
        <v>43533</v>
      </c>
      <c r="G55" s="59">
        <v>1500</v>
      </c>
      <c r="H55" s="60">
        <v>1000</v>
      </c>
      <c r="I55" s="58">
        <v>70</v>
      </c>
      <c r="J55" s="58">
        <v>60</v>
      </c>
      <c r="K55" s="58">
        <v>50</v>
      </c>
      <c r="L55" s="58">
        <v>40</v>
      </c>
      <c r="M55" s="61"/>
      <c r="N55" s="9">
        <f t="shared" ref="N55:N63" si="23">I55</f>
        <v>70</v>
      </c>
      <c r="O55" s="9"/>
      <c r="P55" s="9">
        <f t="shared" ref="P55:P63" si="24">J55</f>
        <v>60</v>
      </c>
      <c r="Q55" s="9"/>
      <c r="R55" s="9">
        <f t="shared" ref="R55:R63" si="25">K55</f>
        <v>50</v>
      </c>
      <c r="S55" s="9"/>
      <c r="T55" s="9">
        <f t="shared" ref="T55:T63" si="26">L55</f>
        <v>40</v>
      </c>
      <c r="U55" s="9"/>
      <c r="V55" s="9">
        <f t="shared" ref="V55:V63" si="27">SUM(I55+J55+K55+L55)</f>
        <v>220</v>
      </c>
      <c r="W55" s="9"/>
      <c r="X55" s="61" t="s">
        <v>288</v>
      </c>
    </row>
    <row r="56" spans="1:24" s="13" customFormat="1">
      <c r="A56" s="9"/>
      <c r="B56" s="9"/>
      <c r="C56" s="9"/>
      <c r="D56" s="9" t="s">
        <v>41</v>
      </c>
      <c r="E56" s="18" t="s">
        <v>16</v>
      </c>
      <c r="F56" s="64">
        <v>43591</v>
      </c>
      <c r="G56" s="59">
        <v>500</v>
      </c>
      <c r="H56" s="60">
        <v>2500</v>
      </c>
      <c r="I56" s="58"/>
      <c r="J56" s="58"/>
      <c r="K56" s="58"/>
      <c r="L56" s="58"/>
      <c r="M56" s="61"/>
      <c r="N56" s="9">
        <f t="shared" si="23"/>
        <v>0</v>
      </c>
      <c r="O56" s="9"/>
      <c r="P56" s="9">
        <f t="shared" si="24"/>
        <v>0</v>
      </c>
      <c r="Q56" s="9"/>
      <c r="R56" s="9">
        <f t="shared" si="25"/>
        <v>0</v>
      </c>
      <c r="S56" s="9"/>
      <c r="T56" s="9">
        <f t="shared" si="26"/>
        <v>0</v>
      </c>
      <c r="U56" s="9"/>
      <c r="V56" s="9">
        <f t="shared" si="27"/>
        <v>0</v>
      </c>
      <c r="W56" s="9"/>
      <c r="X56" s="61" t="s">
        <v>219</v>
      </c>
    </row>
    <row r="57" spans="1:24" s="13" customFormat="1">
      <c r="A57" s="9"/>
      <c r="B57" s="9"/>
      <c r="C57" s="9"/>
      <c r="D57" s="9" t="s">
        <v>42</v>
      </c>
      <c r="E57" s="18" t="s">
        <v>16</v>
      </c>
      <c r="F57" s="64">
        <v>43594</v>
      </c>
      <c r="G57" s="59">
        <v>2000</v>
      </c>
      <c r="H57" s="60">
        <v>2000</v>
      </c>
      <c r="I57" s="58">
        <v>90</v>
      </c>
      <c r="J57" s="58">
        <v>85</v>
      </c>
      <c r="K57" s="58">
        <v>75</v>
      </c>
      <c r="L57" s="58">
        <v>60</v>
      </c>
      <c r="M57" s="61"/>
      <c r="N57" s="9">
        <f t="shared" si="23"/>
        <v>90</v>
      </c>
      <c r="O57" s="9"/>
      <c r="P57" s="9">
        <f t="shared" si="24"/>
        <v>85</v>
      </c>
      <c r="Q57" s="9"/>
      <c r="R57" s="9">
        <f t="shared" si="25"/>
        <v>75</v>
      </c>
      <c r="S57" s="9"/>
      <c r="T57" s="9">
        <f t="shared" si="26"/>
        <v>60</v>
      </c>
      <c r="U57" s="9"/>
      <c r="V57" s="9">
        <f t="shared" si="27"/>
        <v>310</v>
      </c>
      <c r="W57" s="9"/>
      <c r="X57" s="61" t="s">
        <v>288</v>
      </c>
    </row>
    <row r="58" spans="1:24" s="13" customFormat="1">
      <c r="A58" s="9"/>
      <c r="B58" s="9"/>
      <c r="C58" s="9"/>
      <c r="D58" s="9" t="s">
        <v>39</v>
      </c>
      <c r="E58" s="18" t="s">
        <v>16</v>
      </c>
      <c r="F58" s="64">
        <v>43505</v>
      </c>
      <c r="G58" s="59">
        <v>2000</v>
      </c>
      <c r="H58" s="60">
        <v>2000</v>
      </c>
      <c r="I58" s="58">
        <v>90</v>
      </c>
      <c r="J58" s="58">
        <v>85</v>
      </c>
      <c r="K58" s="58">
        <v>75</v>
      </c>
      <c r="L58" s="58">
        <v>60</v>
      </c>
      <c r="M58" s="61"/>
      <c r="N58" s="9">
        <f t="shared" si="23"/>
        <v>90</v>
      </c>
      <c r="O58" s="9"/>
      <c r="P58" s="9">
        <f t="shared" si="24"/>
        <v>85</v>
      </c>
      <c r="Q58" s="9"/>
      <c r="R58" s="9">
        <f t="shared" si="25"/>
        <v>75</v>
      </c>
      <c r="S58" s="9"/>
      <c r="T58" s="9">
        <f t="shared" si="26"/>
        <v>60</v>
      </c>
      <c r="U58" s="9"/>
      <c r="V58" s="9">
        <f t="shared" si="27"/>
        <v>310</v>
      </c>
      <c r="W58" s="9"/>
      <c r="X58" s="61" t="s">
        <v>288</v>
      </c>
    </row>
    <row r="59" spans="1:24" s="13" customFormat="1">
      <c r="A59" s="9">
        <v>9</v>
      </c>
      <c r="B59" s="9"/>
      <c r="C59" s="9" t="s">
        <v>76</v>
      </c>
      <c r="D59" s="9"/>
      <c r="E59" s="9"/>
      <c r="F59" s="63"/>
      <c r="G59" s="9"/>
      <c r="H59" s="9"/>
      <c r="I59" s="58">
        <v>7</v>
      </c>
      <c r="J59" s="58">
        <v>6</v>
      </c>
      <c r="K59" s="58">
        <v>5</v>
      </c>
      <c r="L59" s="73">
        <v>4</v>
      </c>
      <c r="M59" s="61"/>
      <c r="N59" s="9">
        <f t="shared" si="23"/>
        <v>7</v>
      </c>
      <c r="O59" s="9"/>
      <c r="P59" s="9">
        <f t="shared" si="24"/>
        <v>6</v>
      </c>
      <c r="Q59" s="9"/>
      <c r="R59" s="9">
        <f t="shared" si="25"/>
        <v>5</v>
      </c>
      <c r="S59" s="9"/>
      <c r="T59" s="9">
        <f t="shared" si="26"/>
        <v>4</v>
      </c>
      <c r="U59" s="9"/>
      <c r="V59" s="9">
        <f t="shared" si="27"/>
        <v>22</v>
      </c>
      <c r="W59" s="9"/>
      <c r="X59" s="61" t="s">
        <v>289</v>
      </c>
    </row>
    <row r="60" spans="1:24" s="13" customFormat="1" ht="45">
      <c r="A60" s="9">
        <v>10</v>
      </c>
      <c r="B60" s="9"/>
      <c r="C60" s="9" t="s">
        <v>43</v>
      </c>
      <c r="D60" s="9" t="s">
        <v>75</v>
      </c>
      <c r="E60" s="18" t="s">
        <v>16</v>
      </c>
      <c r="F60" s="63">
        <v>43318</v>
      </c>
      <c r="G60" s="9"/>
      <c r="H60" s="9"/>
      <c r="I60" s="58"/>
      <c r="J60" s="58"/>
      <c r="K60" s="58"/>
      <c r="L60" s="58"/>
      <c r="M60" s="61"/>
      <c r="N60" s="9">
        <f t="shared" si="23"/>
        <v>0</v>
      </c>
      <c r="O60" s="9"/>
      <c r="P60" s="9">
        <f t="shared" si="24"/>
        <v>0</v>
      </c>
      <c r="Q60" s="9"/>
      <c r="R60" s="9">
        <f t="shared" si="25"/>
        <v>0</v>
      </c>
      <c r="S60" s="9"/>
      <c r="T60" s="9">
        <f t="shared" si="26"/>
        <v>0</v>
      </c>
      <c r="U60" s="9"/>
      <c r="V60" s="9">
        <f t="shared" si="27"/>
        <v>0</v>
      </c>
      <c r="W60" s="9"/>
      <c r="X60" s="61" t="s">
        <v>286</v>
      </c>
    </row>
    <row r="61" spans="1:24" s="13" customFormat="1">
      <c r="A61" s="9"/>
      <c r="B61" s="9"/>
      <c r="C61" s="9"/>
      <c r="D61" s="9" t="s">
        <v>74</v>
      </c>
      <c r="E61" s="18" t="s">
        <v>16</v>
      </c>
      <c r="F61" s="64">
        <v>43750</v>
      </c>
      <c r="G61" s="59"/>
      <c r="H61" s="9"/>
      <c r="I61" s="58"/>
      <c r="J61" s="58"/>
      <c r="K61" s="58"/>
      <c r="L61" s="58"/>
      <c r="M61" s="61"/>
      <c r="N61" s="9">
        <f t="shared" si="23"/>
        <v>0</v>
      </c>
      <c r="O61" s="9"/>
      <c r="P61" s="9">
        <f t="shared" si="24"/>
        <v>0</v>
      </c>
      <c r="Q61" s="9"/>
      <c r="R61" s="9">
        <f t="shared" si="25"/>
        <v>0</v>
      </c>
      <c r="S61" s="9"/>
      <c r="T61" s="9">
        <f t="shared" si="26"/>
        <v>0</v>
      </c>
      <c r="U61" s="9"/>
      <c r="V61" s="9">
        <f t="shared" si="27"/>
        <v>0</v>
      </c>
      <c r="W61" s="9"/>
      <c r="X61" s="61" t="s">
        <v>219</v>
      </c>
    </row>
    <row r="62" spans="1:24">
      <c r="A62" s="9"/>
      <c r="B62" s="9"/>
      <c r="C62" s="9"/>
      <c r="D62" s="9" t="s">
        <v>220</v>
      </c>
      <c r="E62" s="18" t="s">
        <v>16</v>
      </c>
      <c r="F62" s="63">
        <v>43498</v>
      </c>
      <c r="G62" s="9"/>
      <c r="H62" s="9"/>
      <c r="I62" s="58"/>
      <c r="J62" s="58"/>
      <c r="K62" s="58"/>
      <c r="L62" s="58"/>
      <c r="M62" s="61"/>
      <c r="N62" s="9">
        <f t="shared" si="23"/>
        <v>0</v>
      </c>
      <c r="O62" s="9"/>
      <c r="P62" s="9">
        <f t="shared" si="24"/>
        <v>0</v>
      </c>
      <c r="Q62" s="9"/>
      <c r="R62" s="9">
        <f t="shared" si="25"/>
        <v>0</v>
      </c>
      <c r="S62" s="9"/>
      <c r="T62" s="9">
        <f t="shared" si="26"/>
        <v>0</v>
      </c>
      <c r="U62" s="9"/>
      <c r="V62" s="9">
        <f t="shared" si="27"/>
        <v>0</v>
      </c>
      <c r="W62" s="9"/>
      <c r="X62" s="61" t="s">
        <v>219</v>
      </c>
    </row>
    <row r="63" spans="1:24" s="13" customFormat="1" ht="17.25" customHeight="1">
      <c r="A63" s="9"/>
      <c r="B63" s="9"/>
      <c r="C63" s="9"/>
      <c r="D63" s="9" t="s">
        <v>73</v>
      </c>
      <c r="E63" s="18" t="s">
        <v>16</v>
      </c>
      <c r="F63" s="63">
        <v>43586</v>
      </c>
      <c r="G63" s="9"/>
      <c r="H63" s="9"/>
      <c r="I63" s="58"/>
      <c r="J63" s="58"/>
      <c r="K63" s="58"/>
      <c r="L63" s="58"/>
      <c r="M63" s="61"/>
      <c r="N63" s="9">
        <f t="shared" si="23"/>
        <v>0</v>
      </c>
      <c r="O63" s="9"/>
      <c r="P63" s="9">
        <f t="shared" si="24"/>
        <v>0</v>
      </c>
      <c r="Q63" s="9"/>
      <c r="R63" s="9">
        <f t="shared" si="25"/>
        <v>0</v>
      </c>
      <c r="S63" s="9"/>
      <c r="T63" s="9">
        <f t="shared" si="26"/>
        <v>0</v>
      </c>
      <c r="U63" s="9"/>
      <c r="V63" s="9">
        <f t="shared" si="27"/>
        <v>0</v>
      </c>
      <c r="W63" s="9"/>
      <c r="X63" s="9"/>
    </row>
    <row r="64" spans="1:24">
      <c r="A64" s="138" t="s">
        <v>290</v>
      </c>
      <c r="B64" s="139"/>
      <c r="C64" s="139"/>
      <c r="D64" s="139"/>
      <c r="E64" s="139"/>
      <c r="F64" s="140"/>
      <c r="G64" s="23">
        <f>SUM(G7:G63)</f>
        <v>225500</v>
      </c>
      <c r="H64" s="23">
        <f t="shared" ref="H64:W64" si="28">SUM(H7:H63)</f>
        <v>205000</v>
      </c>
      <c r="I64" s="23">
        <f t="shared" si="28"/>
        <v>3033</v>
      </c>
      <c r="J64" s="23">
        <f t="shared" si="28"/>
        <v>2957</v>
      </c>
      <c r="K64" s="23">
        <f t="shared" si="28"/>
        <v>2937</v>
      </c>
      <c r="L64" s="23">
        <f t="shared" si="28"/>
        <v>2870</v>
      </c>
      <c r="M64" s="23">
        <f t="shared" si="28"/>
        <v>0</v>
      </c>
      <c r="N64" s="23">
        <f t="shared" ref="N64:U64" si="29">SUM(N7:N63)</f>
        <v>277</v>
      </c>
      <c r="O64" s="23">
        <f t="shared" si="29"/>
        <v>2756</v>
      </c>
      <c r="P64" s="23">
        <f t="shared" si="29"/>
        <v>253</v>
      </c>
      <c r="Q64" s="23">
        <f t="shared" si="29"/>
        <v>2704</v>
      </c>
      <c r="R64" s="23">
        <f t="shared" si="29"/>
        <v>219</v>
      </c>
      <c r="S64" s="23">
        <f t="shared" si="29"/>
        <v>2718</v>
      </c>
      <c r="T64" s="23">
        <f t="shared" si="29"/>
        <v>174</v>
      </c>
      <c r="U64" s="23">
        <f t="shared" si="29"/>
        <v>2696</v>
      </c>
      <c r="V64" s="23">
        <f t="shared" si="28"/>
        <v>923</v>
      </c>
      <c r="W64" s="23">
        <f t="shared" si="28"/>
        <v>10789</v>
      </c>
      <c r="X64" s="23"/>
    </row>
    <row r="66" spans="20:20">
      <c r="T66" s="78" t="str">
        <f>Batam!H31</f>
        <v>Batam, 7 September 2020</v>
      </c>
    </row>
    <row r="67" spans="20:20">
      <c r="T67" s="68" t="s">
        <v>18</v>
      </c>
    </row>
    <row r="68" spans="20:20">
      <c r="T68" s="68" t="s">
        <v>19</v>
      </c>
    </row>
    <row r="71" spans="20:20">
      <c r="T71" s="70" t="s">
        <v>85</v>
      </c>
    </row>
  </sheetData>
  <mergeCells count="23">
    <mergeCell ref="R5:S5"/>
    <mergeCell ref="T4:U4"/>
    <mergeCell ref="T5:U5"/>
    <mergeCell ref="N4:O4"/>
    <mergeCell ref="N5:O5"/>
    <mergeCell ref="P4:Q4"/>
    <mergeCell ref="P5:Q5"/>
    <mergeCell ref="A64:F64"/>
    <mergeCell ref="A1:X1"/>
    <mergeCell ref="A2:X2"/>
    <mergeCell ref="A3:X3"/>
    <mergeCell ref="I4:M4"/>
    <mergeCell ref="A4:A5"/>
    <mergeCell ref="B4:B5"/>
    <mergeCell ref="C4:C5"/>
    <mergeCell ref="D4:D5"/>
    <mergeCell ref="E4:E5"/>
    <mergeCell ref="F4:F5"/>
    <mergeCell ref="G4:G5"/>
    <mergeCell ref="H4:H5"/>
    <mergeCell ref="V4:W4"/>
    <mergeCell ref="V5:W5"/>
    <mergeCell ref="R4:S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workbookViewId="0">
      <selection activeCell="D22" sqref="D22"/>
    </sheetView>
  </sheetViews>
  <sheetFormatPr defaultRowHeight="15"/>
  <cols>
    <col min="1" max="1" width="3.42578125" style="2" customWidth="1"/>
    <col min="2" max="2" width="13.7109375" style="2" customWidth="1"/>
    <col min="3" max="3" width="11.140625" style="2" customWidth="1"/>
    <col min="4" max="4" width="13.140625" style="2" customWidth="1"/>
    <col min="5" max="5" width="12" style="2" customWidth="1"/>
    <col min="6" max="7" width="9.85546875" style="2" customWidth="1"/>
    <col min="8" max="8" width="10" style="2" bestFit="1" customWidth="1"/>
    <col min="9" max="14" width="9.28515625" style="2" bestFit="1" customWidth="1"/>
    <col min="15" max="15" width="11.5703125" style="2" customWidth="1"/>
    <col min="16" max="16" width="9.28515625" style="2" bestFit="1" customWidth="1"/>
    <col min="17" max="17" width="12.85546875" style="2" customWidth="1"/>
    <col min="18" max="16384" width="9.140625" style="2"/>
  </cols>
  <sheetData>
    <row r="1" spans="1:17" ht="15.7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15.75">
      <c r="A2" s="141" t="s">
        <v>22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5.75">
      <c r="A3" s="141" t="str">
        <f>Rasda!A3</f>
        <v>Bulan Agustus 2020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1:17" ht="15" customHeight="1">
      <c r="A4" s="145" t="s">
        <v>83</v>
      </c>
      <c r="B4" s="147" t="s">
        <v>82</v>
      </c>
      <c r="C4" s="149" t="s">
        <v>78</v>
      </c>
      <c r="D4" s="149" t="s">
        <v>79</v>
      </c>
      <c r="E4" s="149" t="s">
        <v>80</v>
      </c>
      <c r="F4" s="149" t="s">
        <v>81</v>
      </c>
      <c r="G4" s="149" t="s">
        <v>86</v>
      </c>
      <c r="H4" s="149" t="s">
        <v>87</v>
      </c>
      <c r="I4" s="142" t="s">
        <v>2</v>
      </c>
      <c r="J4" s="143"/>
      <c r="K4" s="143"/>
      <c r="L4" s="143"/>
      <c r="M4" s="144"/>
      <c r="N4" s="159" t="s">
        <v>55</v>
      </c>
      <c r="O4" s="160"/>
      <c r="P4" s="161"/>
      <c r="Q4" s="3" t="s">
        <v>4</v>
      </c>
    </row>
    <row r="5" spans="1:17">
      <c r="A5" s="146"/>
      <c r="B5" s="148"/>
      <c r="C5" s="150"/>
      <c r="D5" s="150"/>
      <c r="E5" s="150"/>
      <c r="F5" s="150"/>
      <c r="G5" s="150"/>
      <c r="H5" s="153"/>
      <c r="I5" s="5" t="s">
        <v>8</v>
      </c>
      <c r="J5" s="5" t="s">
        <v>9</v>
      </c>
      <c r="K5" s="5" t="s">
        <v>10</v>
      </c>
      <c r="L5" s="6" t="s">
        <v>11</v>
      </c>
      <c r="M5" s="4" t="s">
        <v>12</v>
      </c>
      <c r="N5" s="32" t="s">
        <v>31</v>
      </c>
      <c r="O5" s="10" t="s">
        <v>17</v>
      </c>
      <c r="P5" s="26" t="s">
        <v>29</v>
      </c>
      <c r="Q5" s="7"/>
    </row>
    <row r="6" spans="1:17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22"/>
      <c r="O6" s="22"/>
      <c r="P6" s="4">
        <v>14</v>
      </c>
      <c r="Q6" s="4">
        <v>15</v>
      </c>
    </row>
    <row r="7" spans="1:17" s="29" customFormat="1">
      <c r="A7" s="26"/>
      <c r="B7" s="21"/>
      <c r="C7" s="21"/>
      <c r="D7" s="26" t="s">
        <v>504</v>
      </c>
      <c r="E7" s="10" t="s">
        <v>17</v>
      </c>
      <c r="F7" s="66">
        <v>44018</v>
      </c>
      <c r="G7" s="26">
        <v>1000</v>
      </c>
      <c r="H7" s="26">
        <v>1200</v>
      </c>
      <c r="I7" s="27">
        <v>3</v>
      </c>
      <c r="J7" s="27">
        <v>8</v>
      </c>
      <c r="K7" s="26">
        <v>10</v>
      </c>
      <c r="L7" s="28">
        <v>15</v>
      </c>
      <c r="M7" s="26"/>
      <c r="N7" s="26"/>
      <c r="O7" s="26">
        <f>P7</f>
        <v>36</v>
      </c>
      <c r="P7" s="26">
        <f>SUM(I7:M7)</f>
        <v>36</v>
      </c>
      <c r="Q7" s="26"/>
    </row>
    <row r="8" spans="1:17" s="29" customFormat="1">
      <c r="A8" s="26"/>
      <c r="B8" s="21"/>
      <c r="C8" s="21"/>
      <c r="D8" s="26"/>
      <c r="E8" s="26"/>
      <c r="F8" s="66"/>
      <c r="G8" s="26"/>
      <c r="H8" s="26"/>
      <c r="I8" s="27"/>
      <c r="J8" s="27"/>
      <c r="K8" s="26"/>
      <c r="L8" s="28"/>
      <c r="M8" s="26"/>
      <c r="N8" s="26"/>
      <c r="O8" s="26"/>
      <c r="P8" s="26"/>
      <c r="Q8" s="26"/>
    </row>
    <row r="9" spans="1:17" s="29" customFormat="1">
      <c r="A9" s="26"/>
      <c r="B9" s="26"/>
      <c r="C9" s="21"/>
      <c r="D9" s="26"/>
      <c r="E9" s="26"/>
      <c r="F9" s="66"/>
      <c r="G9" s="26"/>
      <c r="H9" s="26"/>
      <c r="I9" s="27"/>
      <c r="J9" s="27"/>
      <c r="K9" s="26"/>
      <c r="L9" s="28"/>
      <c r="M9" s="26"/>
      <c r="N9" s="26"/>
      <c r="O9" s="26"/>
      <c r="P9" s="26"/>
      <c r="Q9" s="26"/>
    </row>
    <row r="10" spans="1:17" s="29" customFormat="1">
      <c r="A10" s="26"/>
      <c r="B10" s="26"/>
      <c r="C10" s="21"/>
      <c r="D10" s="26"/>
      <c r="E10" s="26"/>
      <c r="F10" s="66"/>
      <c r="G10" s="26"/>
      <c r="H10" s="26"/>
      <c r="I10" s="27"/>
      <c r="J10" s="27"/>
      <c r="K10" s="26"/>
      <c r="L10" s="33"/>
      <c r="M10" s="26"/>
      <c r="N10" s="26"/>
      <c r="O10" s="26"/>
      <c r="P10" s="26"/>
      <c r="Q10" s="26"/>
    </row>
    <row r="11" spans="1:17" s="29" customFormat="1">
      <c r="A11" s="26"/>
      <c r="B11" s="26"/>
      <c r="C11" s="21"/>
      <c r="D11" s="26"/>
      <c r="E11" s="26"/>
      <c r="F11" s="66"/>
      <c r="G11" s="26"/>
      <c r="H11" s="26"/>
      <c r="I11" s="27"/>
      <c r="J11" s="27"/>
      <c r="K11" s="26"/>
      <c r="L11" s="33"/>
      <c r="M11" s="26"/>
      <c r="N11" s="26"/>
      <c r="O11" s="26"/>
      <c r="P11" s="26"/>
      <c r="Q11" s="26"/>
    </row>
    <row r="12" spans="1:17" s="29" customFormat="1">
      <c r="A12" s="26"/>
      <c r="B12" s="26"/>
      <c r="C12" s="21"/>
      <c r="D12" s="26"/>
      <c r="E12" s="26"/>
      <c r="F12" s="66"/>
      <c r="G12" s="26"/>
      <c r="H12" s="26"/>
      <c r="I12" s="27"/>
      <c r="J12" s="27"/>
      <c r="K12" s="26"/>
      <c r="L12" s="33"/>
      <c r="M12" s="26"/>
      <c r="N12" s="26"/>
      <c r="O12" s="26"/>
      <c r="P12" s="26"/>
      <c r="Q12" s="26"/>
    </row>
    <row r="13" spans="1:17" s="29" customFormat="1">
      <c r="A13" s="26"/>
      <c r="B13" s="26"/>
      <c r="C13" s="21"/>
      <c r="D13" s="26"/>
      <c r="E13" s="26"/>
      <c r="F13" s="66"/>
      <c r="G13" s="26"/>
      <c r="H13" s="26"/>
      <c r="I13" s="27"/>
      <c r="J13" s="27"/>
      <c r="K13" s="26"/>
      <c r="L13" s="33"/>
      <c r="M13" s="26"/>
      <c r="N13" s="26"/>
      <c r="O13" s="26"/>
      <c r="P13" s="26"/>
      <c r="Q13" s="26"/>
    </row>
    <row r="14" spans="1:17">
      <c r="A14" s="22"/>
      <c r="B14" s="142" t="s">
        <v>3</v>
      </c>
      <c r="C14" s="143"/>
      <c r="D14" s="144"/>
      <c r="E14" s="22"/>
      <c r="F14" s="22"/>
      <c r="G14" s="22">
        <f>SUM(G7:G13)</f>
        <v>1000</v>
      </c>
      <c r="H14" s="22">
        <f t="shared" ref="H14:P14" si="0">SUM(H7:H13)</f>
        <v>1200</v>
      </c>
      <c r="I14" s="22">
        <f t="shared" si="0"/>
        <v>3</v>
      </c>
      <c r="J14" s="22">
        <f t="shared" si="0"/>
        <v>8</v>
      </c>
      <c r="K14" s="22">
        <f t="shared" si="0"/>
        <v>10</v>
      </c>
      <c r="L14" s="22">
        <f t="shared" si="0"/>
        <v>15</v>
      </c>
      <c r="M14" s="22">
        <f t="shared" si="0"/>
        <v>0</v>
      </c>
      <c r="N14" s="22">
        <f t="shared" si="0"/>
        <v>0</v>
      </c>
      <c r="O14" s="22">
        <f t="shared" si="0"/>
        <v>36</v>
      </c>
      <c r="P14" s="22">
        <f t="shared" si="0"/>
        <v>36</v>
      </c>
      <c r="Q14" s="22"/>
    </row>
    <row r="15" spans="1:17">
      <c r="B15" s="158"/>
      <c r="C15" s="158"/>
      <c r="D15" s="158"/>
    </row>
    <row r="16" spans="1:17">
      <c r="B16" s="15"/>
      <c r="C16" s="15"/>
      <c r="D16" s="15"/>
    </row>
    <row r="17" spans="2:14">
      <c r="N17" s="14" t="s">
        <v>18</v>
      </c>
    </row>
    <row r="18" spans="2:14">
      <c r="N18" s="14" t="s">
        <v>19</v>
      </c>
    </row>
    <row r="19" spans="2:14">
      <c r="B19" s="158"/>
      <c r="C19" s="158"/>
      <c r="D19" s="158"/>
    </row>
    <row r="21" spans="2:14">
      <c r="N21" s="55" t="s">
        <v>281</v>
      </c>
    </row>
  </sheetData>
  <mergeCells count="16">
    <mergeCell ref="H4:H5"/>
    <mergeCell ref="B19:D19"/>
    <mergeCell ref="A1:Q1"/>
    <mergeCell ref="A2:Q2"/>
    <mergeCell ref="A3:Q3"/>
    <mergeCell ref="I4:M4"/>
    <mergeCell ref="B15:D15"/>
    <mergeCell ref="N4:P4"/>
    <mergeCell ref="A4:A5"/>
    <mergeCell ref="B4:B5"/>
    <mergeCell ref="C4:C5"/>
    <mergeCell ref="D4:D5"/>
    <mergeCell ref="E4:E5"/>
    <mergeCell ref="F4:F5"/>
    <mergeCell ref="G4:G5"/>
    <mergeCell ref="B14:D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topLeftCell="A3" workbookViewId="0">
      <selection activeCell="F15" sqref="F15"/>
    </sheetView>
  </sheetViews>
  <sheetFormatPr defaultRowHeight="15"/>
  <cols>
    <col min="1" max="1" width="4.42578125" style="2" customWidth="1"/>
    <col min="2" max="2" width="13.7109375" style="2" customWidth="1"/>
    <col min="3" max="3" width="11.140625" style="2" customWidth="1"/>
    <col min="4" max="4" width="14.85546875" style="2" customWidth="1"/>
    <col min="5" max="5" width="12" style="2" customWidth="1"/>
    <col min="6" max="6" width="11.42578125" style="2" customWidth="1"/>
    <col min="7" max="7" width="9.85546875" style="2" customWidth="1"/>
    <col min="8" max="8" width="10" style="2" bestFit="1" customWidth="1"/>
    <col min="9" max="14" width="9.28515625" style="2" bestFit="1" customWidth="1"/>
    <col min="15" max="15" width="12.85546875" style="2" customWidth="1"/>
    <col min="16" max="16384" width="9.140625" style="2"/>
  </cols>
  <sheetData>
    <row r="1" spans="1:21" ht="15.7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21" ht="15.75">
      <c r="A2" s="141" t="s">
        <v>21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21" ht="15.75">
      <c r="A3" s="141" t="str">
        <f>Ginting!A3</f>
        <v>Bulan Agustus 2020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21" ht="15" customHeight="1">
      <c r="A4" s="145" t="s">
        <v>83</v>
      </c>
      <c r="B4" s="147" t="s">
        <v>82</v>
      </c>
      <c r="C4" s="149" t="s">
        <v>78</v>
      </c>
      <c r="D4" s="149" t="s">
        <v>79</v>
      </c>
      <c r="E4" s="149" t="s">
        <v>80</v>
      </c>
      <c r="F4" s="149" t="s">
        <v>81</v>
      </c>
      <c r="G4" s="149" t="s">
        <v>86</v>
      </c>
      <c r="H4" s="149" t="s">
        <v>87</v>
      </c>
      <c r="I4" s="142" t="s">
        <v>2</v>
      </c>
      <c r="J4" s="143"/>
      <c r="K4" s="143"/>
      <c r="L4" s="143"/>
      <c r="M4" s="144"/>
      <c r="N4" s="3" t="s">
        <v>3</v>
      </c>
      <c r="O4" s="3" t="s">
        <v>4</v>
      </c>
    </row>
    <row r="5" spans="1:21">
      <c r="A5" s="146"/>
      <c r="B5" s="148"/>
      <c r="C5" s="150"/>
      <c r="D5" s="150"/>
      <c r="E5" s="150"/>
      <c r="F5" s="150"/>
      <c r="G5" s="150"/>
      <c r="H5" s="153"/>
      <c r="I5" s="5" t="s">
        <v>8</v>
      </c>
      <c r="J5" s="5" t="s">
        <v>9</v>
      </c>
      <c r="K5" s="5" t="s">
        <v>10</v>
      </c>
      <c r="L5" s="6" t="s">
        <v>11</v>
      </c>
      <c r="M5" s="4" t="s">
        <v>12</v>
      </c>
      <c r="N5" s="5" t="s">
        <v>36</v>
      </c>
      <c r="O5" s="7"/>
    </row>
    <row r="6" spans="1:21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4">
        <v>14</v>
      </c>
      <c r="O6" s="4">
        <v>15</v>
      </c>
    </row>
    <row r="7" spans="1:21">
      <c r="A7" s="22">
        <v>1</v>
      </c>
      <c r="B7" s="4"/>
      <c r="C7" s="4"/>
      <c r="D7" s="22" t="s">
        <v>500</v>
      </c>
      <c r="E7" s="10" t="s">
        <v>17</v>
      </c>
      <c r="F7" s="34" t="s">
        <v>505</v>
      </c>
      <c r="G7" s="22">
        <v>3000</v>
      </c>
      <c r="H7" s="22">
        <v>2500</v>
      </c>
      <c r="I7" s="23">
        <v>73</v>
      </c>
      <c r="J7" s="23">
        <v>73</v>
      </c>
      <c r="K7" s="23">
        <v>85</v>
      </c>
      <c r="L7" s="23">
        <v>94</v>
      </c>
      <c r="M7" s="22"/>
      <c r="N7" s="22">
        <f>SUM(I7:M7)</f>
        <v>325</v>
      </c>
      <c r="O7" s="22"/>
      <c r="R7" s="2">
        <f>[2]Leni!$I$7*5%</f>
        <v>6</v>
      </c>
      <c r="S7" s="2">
        <f>[2]Leni!$J$7*6%</f>
        <v>6</v>
      </c>
      <c r="T7" s="2">
        <f>[2]Leni!$K$7*5%</f>
        <v>4.5</v>
      </c>
      <c r="U7" s="2">
        <f>[2]Leni!$L$7*6%</f>
        <v>4.8</v>
      </c>
    </row>
    <row r="8" spans="1:21">
      <c r="A8" s="22">
        <v>2</v>
      </c>
      <c r="B8" s="4"/>
      <c r="C8" s="4"/>
      <c r="D8" s="22" t="s">
        <v>221</v>
      </c>
      <c r="E8" s="10" t="s">
        <v>17</v>
      </c>
      <c r="F8" s="34" t="s">
        <v>506</v>
      </c>
      <c r="G8" s="22">
        <v>2500</v>
      </c>
      <c r="H8" s="22">
        <v>2500</v>
      </c>
      <c r="I8" s="23">
        <v>70</v>
      </c>
      <c r="J8" s="23">
        <v>85</v>
      </c>
      <c r="K8" s="23">
        <v>85</v>
      </c>
      <c r="L8" s="23">
        <v>90</v>
      </c>
      <c r="M8" s="22"/>
      <c r="N8" s="22">
        <f t="shared" ref="N8:N14" si="0">SUM(I8:M8)</f>
        <v>330</v>
      </c>
      <c r="O8" s="22"/>
      <c r="R8" s="2">
        <f>[2]Leni!$I$8*5%</f>
        <v>17.5</v>
      </c>
      <c r="S8" s="2">
        <f>[2]Leni!$J$8*5%</f>
        <v>20</v>
      </c>
      <c r="T8" s="2">
        <f>[2]Leni!$K$8*5%</f>
        <v>22.5</v>
      </c>
      <c r="U8" s="2">
        <f>[2]Leni!$L$8*5%</f>
        <v>25</v>
      </c>
    </row>
    <row r="9" spans="1:21">
      <c r="A9" s="22">
        <v>3</v>
      </c>
      <c r="B9" s="22"/>
      <c r="C9" s="4"/>
      <c r="D9" s="22" t="s">
        <v>501</v>
      </c>
      <c r="E9" s="10" t="s">
        <v>17</v>
      </c>
      <c r="F9" s="34" t="s">
        <v>238</v>
      </c>
      <c r="G9" s="22">
        <v>2500</v>
      </c>
      <c r="H9" s="22">
        <v>2500</v>
      </c>
      <c r="I9" s="23">
        <v>65</v>
      </c>
      <c r="J9" s="23">
        <v>70</v>
      </c>
      <c r="K9" s="23">
        <v>70</v>
      </c>
      <c r="L9" s="23">
        <v>86</v>
      </c>
      <c r="M9" s="22"/>
      <c r="N9" s="22">
        <f t="shared" si="0"/>
        <v>291</v>
      </c>
      <c r="O9" s="22"/>
      <c r="R9" s="2">
        <f>[2]Leni!$I$9*5%</f>
        <v>5</v>
      </c>
      <c r="S9" s="2">
        <f>[2]Leni!$J$9*5%</f>
        <v>4.5</v>
      </c>
      <c r="T9" s="2">
        <f>[2]Leni!$K$9*5%</f>
        <v>4</v>
      </c>
      <c r="U9" s="2">
        <f>[2]Leni!$L$9*5%</f>
        <v>3</v>
      </c>
    </row>
    <row r="10" spans="1:21">
      <c r="A10" s="22">
        <v>4</v>
      </c>
      <c r="B10" s="22"/>
      <c r="C10" s="4"/>
      <c r="D10" s="22" t="s">
        <v>222</v>
      </c>
      <c r="E10" s="10" t="s">
        <v>17</v>
      </c>
      <c r="F10" s="34" t="s">
        <v>507</v>
      </c>
      <c r="G10" s="22">
        <v>2000</v>
      </c>
      <c r="H10" s="22">
        <v>2500</v>
      </c>
      <c r="I10" s="23">
        <v>45</v>
      </c>
      <c r="J10" s="23">
        <v>50</v>
      </c>
      <c r="K10" s="23">
        <v>50</v>
      </c>
      <c r="L10" s="23">
        <v>70</v>
      </c>
      <c r="M10" s="22"/>
      <c r="N10" s="22">
        <f t="shared" si="0"/>
        <v>215</v>
      </c>
      <c r="O10" s="22"/>
      <c r="R10" s="2">
        <f>[2]Leni!$I$10*5%</f>
        <v>12.5</v>
      </c>
      <c r="S10" s="2">
        <f>[2]Leni!$J$10*5%</f>
        <v>11.5</v>
      </c>
      <c r="T10" s="2">
        <f>[2]Leni!$K$10*5%</f>
        <v>10.5</v>
      </c>
      <c r="U10" s="2">
        <f>[2]Leni!$L$10*5%</f>
        <v>10</v>
      </c>
    </row>
    <row r="11" spans="1:21">
      <c r="A11" s="22">
        <v>5</v>
      </c>
      <c r="B11" s="22"/>
      <c r="C11" s="4"/>
      <c r="D11" s="22" t="s">
        <v>69</v>
      </c>
      <c r="E11" s="10" t="s">
        <v>17</v>
      </c>
      <c r="F11" s="34" t="s">
        <v>508</v>
      </c>
      <c r="G11" s="22">
        <v>5000</v>
      </c>
      <c r="H11" s="22">
        <v>5000</v>
      </c>
      <c r="I11" s="23">
        <v>90</v>
      </c>
      <c r="J11" s="23">
        <v>100</v>
      </c>
      <c r="K11" s="23">
        <v>100</v>
      </c>
      <c r="L11" s="23">
        <v>125</v>
      </c>
      <c r="M11" s="22"/>
      <c r="N11" s="22">
        <f t="shared" si="0"/>
        <v>415</v>
      </c>
      <c r="O11" s="22"/>
      <c r="R11" s="2">
        <f>[2]Leni!$I$11*5%</f>
        <v>15</v>
      </c>
      <c r="S11" s="2">
        <f>[2]Leni!$J$11*5%</f>
        <v>13.5</v>
      </c>
      <c r="T11" s="2">
        <f>[2]Leni!$K$11*5%</f>
        <v>13</v>
      </c>
      <c r="U11" s="2">
        <f>[2]Leni!$L$11*5%</f>
        <v>11.5</v>
      </c>
    </row>
    <row r="12" spans="1:21">
      <c r="A12" s="22">
        <v>6</v>
      </c>
      <c r="B12" s="22"/>
      <c r="C12" s="4"/>
      <c r="D12" s="22" t="s">
        <v>28</v>
      </c>
      <c r="E12" s="10" t="s">
        <v>17</v>
      </c>
      <c r="F12" s="34" t="s">
        <v>509</v>
      </c>
      <c r="G12" s="22">
        <v>6000</v>
      </c>
      <c r="H12" s="22">
        <v>5000</v>
      </c>
      <c r="I12" s="23">
        <v>90</v>
      </c>
      <c r="J12" s="23">
        <v>105</v>
      </c>
      <c r="K12" s="23">
        <v>105</v>
      </c>
      <c r="L12" s="23">
        <v>120</v>
      </c>
      <c r="M12" s="22"/>
      <c r="N12" s="22">
        <f t="shared" si="0"/>
        <v>420</v>
      </c>
      <c r="O12" s="22"/>
      <c r="R12" s="2">
        <f>[2]Leni!$I$12*5%</f>
        <v>3</v>
      </c>
      <c r="S12" s="2">
        <f>[2]Leni!$J$12*5%</f>
        <v>2.75</v>
      </c>
      <c r="T12" s="2">
        <f>[2]Leni!$K$12*5%</f>
        <v>2.5</v>
      </c>
      <c r="U12" s="2">
        <f>[2]Leni!$L$12*5%</f>
        <v>2.5</v>
      </c>
    </row>
    <row r="13" spans="1:21">
      <c r="A13" s="22">
        <v>7</v>
      </c>
      <c r="B13" s="22"/>
      <c r="C13" s="4"/>
      <c r="D13" s="22" t="s">
        <v>502</v>
      </c>
      <c r="E13" s="10" t="s">
        <v>17</v>
      </c>
      <c r="F13" s="34">
        <v>43958</v>
      </c>
      <c r="G13" s="22">
        <v>5000</v>
      </c>
      <c r="H13" s="22">
        <v>5000</v>
      </c>
      <c r="I13" s="23"/>
      <c r="J13" s="23"/>
      <c r="K13" s="23"/>
      <c r="L13" s="23"/>
      <c r="M13" s="22"/>
      <c r="N13" s="22">
        <f t="shared" si="0"/>
        <v>0</v>
      </c>
      <c r="O13" s="22"/>
      <c r="R13" s="2">
        <f>[2]Leni!$I$13*5%</f>
        <v>17</v>
      </c>
      <c r="S13" s="2">
        <f>[2]Leni!$J$13*5%</f>
        <v>18</v>
      </c>
      <c r="T13" s="2">
        <f>[2]Leni!$K$13*5%</f>
        <v>19</v>
      </c>
      <c r="U13" s="2">
        <f>[2]Leni!$L$13*5%</f>
        <v>20</v>
      </c>
    </row>
    <row r="14" spans="1:21">
      <c r="A14" s="22">
        <v>8</v>
      </c>
      <c r="B14" s="22"/>
      <c r="C14" s="22"/>
      <c r="D14" s="22" t="s">
        <v>503</v>
      </c>
      <c r="E14" s="10" t="s">
        <v>17</v>
      </c>
      <c r="F14" s="34">
        <v>44110</v>
      </c>
      <c r="G14" s="22">
        <v>1000</v>
      </c>
      <c r="H14" s="22">
        <v>1000</v>
      </c>
      <c r="I14" s="23"/>
      <c r="J14" s="23"/>
      <c r="K14" s="23"/>
      <c r="L14" s="23"/>
      <c r="M14" s="22"/>
      <c r="N14" s="22">
        <f t="shared" si="0"/>
        <v>0</v>
      </c>
      <c r="O14" s="22"/>
      <c r="R14" s="2">
        <f>[2]Leni!$I$14*5%</f>
        <v>5</v>
      </c>
      <c r="S14" s="2">
        <f>[2]Leni!$J$14*5%</f>
        <v>6</v>
      </c>
      <c r="T14" s="2">
        <f>[2]Leni!$K$14*5%</f>
        <v>7.5</v>
      </c>
      <c r="U14" s="2">
        <f>[2]Leni!$L$14*5%</f>
        <v>8.5</v>
      </c>
    </row>
    <row r="15" spans="1:21">
      <c r="A15" s="22"/>
      <c r="B15" s="142" t="s">
        <v>3</v>
      </c>
      <c r="C15" s="143"/>
      <c r="D15" s="144"/>
      <c r="E15" s="22"/>
      <c r="F15" s="22"/>
      <c r="G15" s="22">
        <f t="shared" ref="G15:N15" si="1">SUM(G7:G14)</f>
        <v>27000</v>
      </c>
      <c r="H15" s="22">
        <f t="shared" si="1"/>
        <v>26000</v>
      </c>
      <c r="I15" s="22">
        <f t="shared" si="1"/>
        <v>433</v>
      </c>
      <c r="J15" s="22">
        <f t="shared" si="1"/>
        <v>483</v>
      </c>
      <c r="K15" s="22">
        <f t="shared" si="1"/>
        <v>495</v>
      </c>
      <c r="L15" s="22">
        <f t="shared" si="1"/>
        <v>585</v>
      </c>
      <c r="M15" s="22">
        <f t="shared" si="1"/>
        <v>0</v>
      </c>
      <c r="N15" s="22">
        <f t="shared" si="1"/>
        <v>1996</v>
      </c>
      <c r="O15" s="22"/>
    </row>
    <row r="16" spans="1:21">
      <c r="B16" s="158"/>
      <c r="C16" s="158"/>
      <c r="D16" s="158"/>
      <c r="O16" s="14"/>
    </row>
    <row r="17" spans="2:15">
      <c r="B17" s="15"/>
      <c r="C17" s="15"/>
      <c r="D17" s="15"/>
      <c r="L17" s="55" t="s">
        <v>18</v>
      </c>
      <c r="O17" s="14"/>
    </row>
    <row r="18" spans="2:15">
      <c r="L18" s="55" t="s">
        <v>19</v>
      </c>
    </row>
    <row r="20" spans="2:15">
      <c r="B20" s="158"/>
      <c r="C20" s="158"/>
      <c r="D20" s="158"/>
      <c r="O20" s="14"/>
    </row>
    <row r="21" spans="2:15">
      <c r="L21" s="55" t="s">
        <v>280</v>
      </c>
    </row>
  </sheetData>
  <mergeCells count="15">
    <mergeCell ref="B20:D20"/>
    <mergeCell ref="A1:O1"/>
    <mergeCell ref="A2:O2"/>
    <mergeCell ref="A3:O3"/>
    <mergeCell ref="I4:M4"/>
    <mergeCell ref="B16:D16"/>
    <mergeCell ref="A4:A5"/>
    <mergeCell ref="B4:B5"/>
    <mergeCell ref="C4:C5"/>
    <mergeCell ref="D4:D5"/>
    <mergeCell ref="E4:E5"/>
    <mergeCell ref="F4:F5"/>
    <mergeCell ref="G4:G5"/>
    <mergeCell ref="B15:D15"/>
    <mergeCell ref="H4:H5"/>
  </mergeCells>
  <pageMargins left="0.7" right="0.7" top="0.75" bottom="0.75" header="0.3" footer="0.3"/>
  <pageSetup paperSize="258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topLeftCell="A3" workbookViewId="0">
      <selection activeCell="L15" sqref="L15"/>
    </sheetView>
  </sheetViews>
  <sheetFormatPr defaultRowHeight="15"/>
  <cols>
    <col min="1" max="1" width="3.42578125" style="2" customWidth="1"/>
    <col min="2" max="2" width="13.7109375" style="2" customWidth="1"/>
    <col min="3" max="3" width="15.42578125" style="2" customWidth="1"/>
    <col min="4" max="4" width="14" style="2" customWidth="1"/>
    <col min="5" max="5" width="12" style="2" customWidth="1"/>
    <col min="6" max="6" width="11" style="2" customWidth="1"/>
    <col min="7" max="7" width="9.42578125" style="2" customWidth="1"/>
    <col min="8" max="14" width="8.140625" style="2" customWidth="1"/>
    <col min="15" max="15" width="11" style="2" customWidth="1"/>
    <col min="16" max="16384" width="9.140625" style="2"/>
  </cols>
  <sheetData>
    <row r="1" spans="1:15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5" customFormat="1" ht="15.75">
      <c r="A2" s="163" t="s">
        <v>24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5" customFormat="1" ht="15.75">
      <c r="A3" s="163" t="str">
        <f>Leni!A3</f>
        <v>Bulan Agustus 2020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5" ht="15" customHeight="1">
      <c r="A4" s="145" t="s">
        <v>83</v>
      </c>
      <c r="B4" s="147" t="s">
        <v>82</v>
      </c>
      <c r="C4" s="149" t="s">
        <v>78</v>
      </c>
      <c r="D4" s="149" t="s">
        <v>79</v>
      </c>
      <c r="E4" s="149" t="s">
        <v>80</v>
      </c>
      <c r="F4" s="149" t="s">
        <v>81</v>
      </c>
      <c r="G4" s="149" t="s">
        <v>87</v>
      </c>
      <c r="H4" s="142" t="s">
        <v>2</v>
      </c>
      <c r="I4" s="143"/>
      <c r="J4" s="143"/>
      <c r="K4" s="143"/>
      <c r="L4" s="143"/>
      <c r="M4" s="143"/>
      <c r="N4" s="144"/>
      <c r="O4" s="3" t="s">
        <v>4</v>
      </c>
    </row>
    <row r="5" spans="1:15">
      <c r="A5" s="146"/>
      <c r="B5" s="148"/>
      <c r="C5" s="150"/>
      <c r="D5" s="150"/>
      <c r="E5" s="150"/>
      <c r="F5" s="150"/>
      <c r="G5" s="153"/>
      <c r="H5" s="5" t="s">
        <v>8</v>
      </c>
      <c r="I5" s="5" t="s">
        <v>9</v>
      </c>
      <c r="J5" s="5" t="s">
        <v>10</v>
      </c>
      <c r="K5" s="6" t="s">
        <v>11</v>
      </c>
      <c r="L5" s="18" t="s">
        <v>16</v>
      </c>
      <c r="M5" s="19" t="s">
        <v>14</v>
      </c>
      <c r="N5" s="21" t="s">
        <v>77</v>
      </c>
      <c r="O5" s="7"/>
    </row>
    <row r="6" spans="1:15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8</v>
      </c>
      <c r="H6" s="35">
        <v>9</v>
      </c>
      <c r="I6" s="35">
        <v>10</v>
      </c>
      <c r="J6" s="35">
        <v>11</v>
      </c>
      <c r="K6" s="35">
        <v>12</v>
      </c>
      <c r="L6" s="35">
        <v>15</v>
      </c>
      <c r="M6" s="35">
        <v>16</v>
      </c>
      <c r="N6" s="35">
        <v>18</v>
      </c>
      <c r="O6" s="35">
        <v>19</v>
      </c>
    </row>
    <row r="7" spans="1:15">
      <c r="A7" s="4"/>
      <c r="B7" s="4" t="s">
        <v>88</v>
      </c>
      <c r="C7" s="4"/>
      <c r="D7" s="4"/>
      <c r="E7" s="4"/>
      <c r="F7" s="4"/>
      <c r="G7" s="4"/>
      <c r="H7" s="4"/>
      <c r="I7" s="4"/>
      <c r="J7" s="4"/>
      <c r="K7" s="8"/>
      <c r="L7" s="22"/>
      <c r="M7" s="22"/>
      <c r="N7" s="4"/>
      <c r="O7" s="4"/>
    </row>
    <row r="8" spans="1:15">
      <c r="A8" s="22">
        <v>1</v>
      </c>
      <c r="B8" s="4" t="s">
        <v>89</v>
      </c>
      <c r="C8" s="4" t="s">
        <v>90</v>
      </c>
      <c r="D8" s="22" t="s">
        <v>91</v>
      </c>
      <c r="E8" s="22" t="s">
        <v>17</v>
      </c>
      <c r="F8" s="34">
        <v>43594</v>
      </c>
      <c r="G8" s="22">
        <v>5000</v>
      </c>
      <c r="H8" s="23">
        <f>M8*20%</f>
        <v>90</v>
      </c>
      <c r="I8" s="23">
        <f>M8*25%</f>
        <v>112.5</v>
      </c>
      <c r="J8" s="23">
        <f>M8*27%</f>
        <v>121.50000000000001</v>
      </c>
      <c r="K8" s="23">
        <f>M8*28%</f>
        <v>126.00000000000001</v>
      </c>
      <c r="L8" s="22"/>
      <c r="M8" s="22">
        <v>450</v>
      </c>
      <c r="N8" s="22">
        <f t="shared" ref="N8:N22" si="0">SUM(H8:K8)</f>
        <v>450</v>
      </c>
      <c r="O8" s="22" t="s">
        <v>13</v>
      </c>
    </row>
    <row r="9" spans="1:15">
      <c r="A9" s="22"/>
      <c r="B9" s="4"/>
      <c r="C9" s="4"/>
      <c r="D9" s="22" t="s">
        <v>92</v>
      </c>
      <c r="E9" s="22" t="s">
        <v>17</v>
      </c>
      <c r="F9" s="34" t="s">
        <v>27</v>
      </c>
      <c r="G9" s="22">
        <v>10000</v>
      </c>
      <c r="H9" s="23">
        <f t="shared" ref="H9:H22" si="1">M9*20%</f>
        <v>100</v>
      </c>
      <c r="I9" s="23">
        <f t="shared" ref="I9:I22" si="2">M9*25%</f>
        <v>125</v>
      </c>
      <c r="J9" s="23">
        <f t="shared" ref="J9:J22" si="3">M9*27%</f>
        <v>135</v>
      </c>
      <c r="K9" s="23">
        <f t="shared" ref="K9:K22" si="4">M9*28%</f>
        <v>140</v>
      </c>
      <c r="L9" s="22"/>
      <c r="M9" s="22">
        <v>500</v>
      </c>
      <c r="N9" s="22">
        <f t="shared" si="0"/>
        <v>500</v>
      </c>
      <c r="O9" s="22" t="s">
        <v>13</v>
      </c>
    </row>
    <row r="10" spans="1:15">
      <c r="A10" s="22"/>
      <c r="B10" s="22"/>
      <c r="C10" s="4"/>
      <c r="D10" s="22" t="s">
        <v>93</v>
      </c>
      <c r="E10" s="22" t="s">
        <v>17</v>
      </c>
      <c r="F10" s="34" t="s">
        <v>113</v>
      </c>
      <c r="G10" s="22">
        <v>5000</v>
      </c>
      <c r="H10" s="23">
        <f t="shared" si="1"/>
        <v>60</v>
      </c>
      <c r="I10" s="23">
        <f t="shared" si="2"/>
        <v>75</v>
      </c>
      <c r="J10" s="23">
        <f t="shared" si="3"/>
        <v>81</v>
      </c>
      <c r="K10" s="23">
        <f t="shared" si="4"/>
        <v>84.000000000000014</v>
      </c>
      <c r="L10" s="22"/>
      <c r="M10" s="22">
        <v>300</v>
      </c>
      <c r="N10" s="22">
        <f t="shared" si="0"/>
        <v>300</v>
      </c>
      <c r="O10" s="22" t="s">
        <v>15</v>
      </c>
    </row>
    <row r="11" spans="1:15">
      <c r="A11" s="22"/>
      <c r="B11" s="22"/>
      <c r="C11" s="4"/>
      <c r="D11" s="22" t="s">
        <v>97</v>
      </c>
      <c r="E11" s="22" t="s">
        <v>17</v>
      </c>
      <c r="F11" s="34" t="s">
        <v>30</v>
      </c>
      <c r="G11" s="22">
        <v>5000</v>
      </c>
      <c r="H11" s="23">
        <f t="shared" si="1"/>
        <v>0</v>
      </c>
      <c r="I11" s="23">
        <f t="shared" si="2"/>
        <v>0</v>
      </c>
      <c r="J11" s="23">
        <f t="shared" si="3"/>
        <v>0</v>
      </c>
      <c r="K11" s="23">
        <f t="shared" si="4"/>
        <v>0</v>
      </c>
      <c r="L11" s="22"/>
      <c r="M11" s="22"/>
      <c r="N11" s="22">
        <f t="shared" si="0"/>
        <v>0</v>
      </c>
      <c r="O11" s="22"/>
    </row>
    <row r="12" spans="1:15">
      <c r="A12" s="22"/>
      <c r="B12" s="22"/>
      <c r="C12" s="4"/>
      <c r="D12" s="22" t="s">
        <v>94</v>
      </c>
      <c r="E12" s="22" t="s">
        <v>17</v>
      </c>
      <c r="F12" s="34" t="s">
        <v>114</v>
      </c>
      <c r="G12" s="22">
        <v>5000</v>
      </c>
      <c r="H12" s="23">
        <f t="shared" si="1"/>
        <v>90</v>
      </c>
      <c r="I12" s="23">
        <f t="shared" si="2"/>
        <v>112.5</v>
      </c>
      <c r="J12" s="23">
        <f t="shared" si="3"/>
        <v>121.50000000000001</v>
      </c>
      <c r="K12" s="23">
        <f t="shared" si="4"/>
        <v>126.00000000000001</v>
      </c>
      <c r="L12" s="22"/>
      <c r="M12" s="22">
        <v>450</v>
      </c>
      <c r="N12" s="22">
        <f t="shared" si="0"/>
        <v>450</v>
      </c>
      <c r="O12" s="22" t="s">
        <v>13</v>
      </c>
    </row>
    <row r="13" spans="1:15">
      <c r="A13" s="22"/>
      <c r="B13" s="22"/>
      <c r="C13" s="4"/>
      <c r="D13" s="22" t="s">
        <v>95</v>
      </c>
      <c r="E13" s="22" t="s">
        <v>17</v>
      </c>
      <c r="F13" s="34">
        <v>43594</v>
      </c>
      <c r="G13" s="22">
        <v>5000</v>
      </c>
      <c r="H13" s="23">
        <f t="shared" si="1"/>
        <v>0</v>
      </c>
      <c r="I13" s="23">
        <f t="shared" si="2"/>
        <v>0</v>
      </c>
      <c r="J13" s="23">
        <f t="shared" si="3"/>
        <v>0</v>
      </c>
      <c r="K13" s="23">
        <f t="shared" si="4"/>
        <v>0</v>
      </c>
      <c r="L13" s="22"/>
      <c r="M13" s="22"/>
      <c r="N13" s="22">
        <f t="shared" si="0"/>
        <v>0</v>
      </c>
      <c r="O13" s="22"/>
    </row>
    <row r="14" spans="1:15">
      <c r="A14" s="22"/>
      <c r="B14" s="22"/>
      <c r="C14" s="4"/>
      <c r="D14" s="22" t="s">
        <v>96</v>
      </c>
      <c r="E14" s="22" t="s">
        <v>112</v>
      </c>
      <c r="F14" s="34" t="s">
        <v>65</v>
      </c>
      <c r="G14" s="22">
        <v>5000</v>
      </c>
      <c r="H14" s="23">
        <f>L14*20%</f>
        <v>70</v>
      </c>
      <c r="I14" s="23">
        <f>L14*25%</f>
        <v>87.5</v>
      </c>
      <c r="J14" s="23">
        <f>L14*27%</f>
        <v>94.5</v>
      </c>
      <c r="K14" s="23">
        <f>L14*28%</f>
        <v>98.000000000000014</v>
      </c>
      <c r="L14" s="22">
        <v>350</v>
      </c>
      <c r="M14" s="22"/>
      <c r="N14" s="22">
        <f t="shared" si="0"/>
        <v>350</v>
      </c>
      <c r="O14" s="22" t="s">
        <v>13</v>
      </c>
    </row>
    <row r="15" spans="1:15">
      <c r="A15" s="22"/>
      <c r="B15" s="22"/>
      <c r="C15" s="22"/>
      <c r="D15" s="22" t="s">
        <v>97</v>
      </c>
      <c r="E15" s="22" t="s">
        <v>112</v>
      </c>
      <c r="F15" s="34"/>
      <c r="G15" s="22">
        <v>5000</v>
      </c>
      <c r="H15" s="23">
        <f>L15*20%</f>
        <v>100</v>
      </c>
      <c r="I15" s="23">
        <f>L15*25%</f>
        <v>125</v>
      </c>
      <c r="J15" s="23">
        <f>L15*27%</f>
        <v>135</v>
      </c>
      <c r="K15" s="23">
        <f>L15*28%</f>
        <v>140</v>
      </c>
      <c r="L15" s="22">
        <v>500</v>
      </c>
      <c r="M15" s="22"/>
      <c r="N15" s="22">
        <f t="shared" si="0"/>
        <v>500</v>
      </c>
      <c r="O15" s="22" t="s">
        <v>13</v>
      </c>
    </row>
    <row r="16" spans="1:15">
      <c r="A16" s="22">
        <v>2</v>
      </c>
      <c r="B16" s="22" t="s">
        <v>99</v>
      </c>
      <c r="C16" s="22" t="s">
        <v>98</v>
      </c>
      <c r="D16" s="22" t="s">
        <v>100</v>
      </c>
      <c r="E16" s="22" t="s">
        <v>17</v>
      </c>
      <c r="F16" s="4" t="s">
        <v>110</v>
      </c>
      <c r="G16" s="26">
        <v>2500</v>
      </c>
      <c r="H16" s="23">
        <f t="shared" si="1"/>
        <v>0</v>
      </c>
      <c r="I16" s="23">
        <f t="shared" si="2"/>
        <v>0</v>
      </c>
      <c r="J16" s="23">
        <f t="shared" si="3"/>
        <v>0</v>
      </c>
      <c r="K16" s="23">
        <f t="shared" si="4"/>
        <v>0</v>
      </c>
      <c r="L16" s="22"/>
      <c r="M16" s="22"/>
      <c r="N16" s="22">
        <f t="shared" si="0"/>
        <v>0</v>
      </c>
      <c r="O16" s="22" t="s">
        <v>13</v>
      </c>
    </row>
    <row r="17" spans="1:15" s="29" customFormat="1">
      <c r="A17" s="26"/>
      <c r="B17" s="26"/>
      <c r="C17" s="26"/>
      <c r="D17" s="26" t="s">
        <v>101</v>
      </c>
      <c r="E17" s="22" t="s">
        <v>17</v>
      </c>
      <c r="F17" s="4" t="s">
        <v>110</v>
      </c>
      <c r="G17" s="26">
        <v>2500</v>
      </c>
      <c r="H17" s="23">
        <f t="shared" si="1"/>
        <v>0</v>
      </c>
      <c r="I17" s="23">
        <f t="shared" si="2"/>
        <v>0</v>
      </c>
      <c r="J17" s="23">
        <f t="shared" si="3"/>
        <v>0</v>
      </c>
      <c r="K17" s="23">
        <f t="shared" si="4"/>
        <v>0</v>
      </c>
      <c r="L17" s="26"/>
      <c r="M17" s="26"/>
      <c r="N17" s="26">
        <f t="shared" si="0"/>
        <v>0</v>
      </c>
      <c r="O17" s="26"/>
    </row>
    <row r="18" spans="1:15" s="29" customFormat="1">
      <c r="A18" s="26"/>
      <c r="B18" s="26"/>
      <c r="C18" s="26"/>
      <c r="D18" s="26" t="s">
        <v>102</v>
      </c>
      <c r="E18" s="22" t="s">
        <v>17</v>
      </c>
      <c r="F18" s="4" t="s">
        <v>110</v>
      </c>
      <c r="G18" s="26">
        <v>2500</v>
      </c>
      <c r="H18" s="23">
        <f t="shared" si="1"/>
        <v>0</v>
      </c>
      <c r="I18" s="23">
        <f t="shared" si="2"/>
        <v>0</v>
      </c>
      <c r="J18" s="23">
        <f t="shared" si="3"/>
        <v>0</v>
      </c>
      <c r="K18" s="23">
        <f t="shared" si="4"/>
        <v>0</v>
      </c>
      <c r="L18" s="26"/>
      <c r="M18" s="26"/>
      <c r="N18" s="26">
        <f t="shared" si="0"/>
        <v>0</v>
      </c>
      <c r="O18" s="26"/>
    </row>
    <row r="19" spans="1:15" s="29" customFormat="1">
      <c r="A19" s="26"/>
      <c r="B19" s="26"/>
      <c r="C19" s="26"/>
      <c r="D19" s="26" t="s">
        <v>103</v>
      </c>
      <c r="E19" s="22" t="s">
        <v>17</v>
      </c>
      <c r="F19" s="4" t="s">
        <v>111</v>
      </c>
      <c r="G19" s="26">
        <v>2500</v>
      </c>
      <c r="H19" s="23">
        <f t="shared" si="1"/>
        <v>0</v>
      </c>
      <c r="I19" s="23">
        <f t="shared" si="2"/>
        <v>0</v>
      </c>
      <c r="J19" s="23">
        <f t="shared" si="3"/>
        <v>0</v>
      </c>
      <c r="K19" s="23">
        <f t="shared" si="4"/>
        <v>0</v>
      </c>
      <c r="L19" s="26"/>
      <c r="M19" s="26"/>
      <c r="N19" s="26">
        <f t="shared" si="0"/>
        <v>0</v>
      </c>
      <c r="O19" s="26"/>
    </row>
    <row r="20" spans="1:15" s="29" customFormat="1">
      <c r="A20" s="26"/>
      <c r="B20" s="26"/>
      <c r="C20" s="26" t="s">
        <v>104</v>
      </c>
      <c r="D20" s="26" t="s">
        <v>105</v>
      </c>
      <c r="E20" s="22" t="s">
        <v>17</v>
      </c>
      <c r="F20" s="21" t="s">
        <v>108</v>
      </c>
      <c r="G20" s="26">
        <v>2500</v>
      </c>
      <c r="H20" s="23">
        <f t="shared" si="1"/>
        <v>100</v>
      </c>
      <c r="I20" s="23">
        <f t="shared" si="2"/>
        <v>125</v>
      </c>
      <c r="J20" s="23">
        <f t="shared" si="3"/>
        <v>135</v>
      </c>
      <c r="K20" s="23">
        <f t="shared" si="4"/>
        <v>140</v>
      </c>
      <c r="L20" s="26"/>
      <c r="M20" s="22">
        <v>500</v>
      </c>
      <c r="N20" s="26">
        <f t="shared" si="0"/>
        <v>500</v>
      </c>
      <c r="O20" s="26"/>
    </row>
    <row r="21" spans="1:15" s="29" customFormat="1">
      <c r="A21" s="26"/>
      <c r="B21" s="26"/>
      <c r="C21" s="26"/>
      <c r="D21" s="26" t="s">
        <v>106</v>
      </c>
      <c r="E21" s="22" t="s">
        <v>17</v>
      </c>
      <c r="F21" s="21" t="s">
        <v>109</v>
      </c>
      <c r="G21" s="26">
        <v>2500</v>
      </c>
      <c r="H21" s="23">
        <f t="shared" si="1"/>
        <v>100</v>
      </c>
      <c r="I21" s="23">
        <f t="shared" si="2"/>
        <v>125</v>
      </c>
      <c r="J21" s="23">
        <f t="shared" si="3"/>
        <v>135</v>
      </c>
      <c r="K21" s="23">
        <f t="shared" si="4"/>
        <v>140</v>
      </c>
      <c r="L21" s="26"/>
      <c r="M21" s="22">
        <v>500</v>
      </c>
      <c r="N21" s="26">
        <f t="shared" si="0"/>
        <v>500</v>
      </c>
      <c r="O21" s="26"/>
    </row>
    <row r="22" spans="1:15" s="29" customFormat="1">
      <c r="A22" s="26"/>
      <c r="B22" s="26"/>
      <c r="C22" s="30"/>
      <c r="D22" s="26" t="s">
        <v>107</v>
      </c>
      <c r="E22" s="22" t="s">
        <v>17</v>
      </c>
      <c r="F22" s="21" t="s">
        <v>27</v>
      </c>
      <c r="G22" s="26">
        <v>2500</v>
      </c>
      <c r="H22" s="23">
        <f t="shared" si="1"/>
        <v>0</v>
      </c>
      <c r="I22" s="23">
        <f t="shared" si="2"/>
        <v>0</v>
      </c>
      <c r="J22" s="23">
        <f t="shared" si="3"/>
        <v>0</v>
      </c>
      <c r="K22" s="23">
        <f t="shared" si="4"/>
        <v>0</v>
      </c>
      <c r="L22" s="26"/>
      <c r="M22" s="26"/>
      <c r="N22" s="26">
        <f t="shared" si="0"/>
        <v>0</v>
      </c>
      <c r="O22" s="26" t="s">
        <v>15</v>
      </c>
    </row>
    <row r="23" spans="1:15">
      <c r="A23" s="23"/>
      <c r="B23" s="162" t="s">
        <v>3</v>
      </c>
      <c r="C23" s="162"/>
      <c r="D23" s="162"/>
      <c r="E23" s="23"/>
      <c r="F23" s="23"/>
      <c r="G23" s="23">
        <f t="shared" ref="G23:N23" si="5">SUM(G8:G22)</f>
        <v>62500</v>
      </c>
      <c r="H23" s="23">
        <f t="shared" si="5"/>
        <v>710</v>
      </c>
      <c r="I23" s="23">
        <f t="shared" si="5"/>
        <v>887.5</v>
      </c>
      <c r="J23" s="23">
        <f t="shared" si="5"/>
        <v>958.5</v>
      </c>
      <c r="K23" s="23">
        <f t="shared" si="5"/>
        <v>994</v>
      </c>
      <c r="L23" s="23">
        <f t="shared" si="5"/>
        <v>850</v>
      </c>
      <c r="M23" s="23">
        <f t="shared" si="5"/>
        <v>2700</v>
      </c>
      <c r="N23" s="23">
        <f t="shared" si="5"/>
        <v>3550</v>
      </c>
      <c r="O23" s="22"/>
    </row>
    <row r="24" spans="1:15">
      <c r="B24" s="15"/>
      <c r="C24" s="15"/>
      <c r="D24" s="15"/>
    </row>
    <row r="25" spans="1:15">
      <c r="B25" s="15"/>
      <c r="C25" s="15"/>
      <c r="D25" s="15"/>
    </row>
    <row r="26" spans="1:15">
      <c r="M26" s="14" t="s">
        <v>18</v>
      </c>
    </row>
    <row r="27" spans="1:15">
      <c r="M27" s="14" t="s">
        <v>19</v>
      </c>
    </row>
    <row r="28" spans="1:15">
      <c r="B28" s="158"/>
      <c r="C28" s="158"/>
      <c r="D28" s="158"/>
    </row>
    <row r="30" spans="1:15">
      <c r="M30" s="55" t="s">
        <v>279</v>
      </c>
    </row>
  </sheetData>
  <mergeCells count="14">
    <mergeCell ref="B23:D23"/>
    <mergeCell ref="B28:D28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H4:K4"/>
    <mergeCell ref="L4:N4"/>
  </mergeCells>
  <pageMargins left="0.7" right="0.7" top="0.75" bottom="0.75" header="0.3" footer="0.3"/>
  <pageSetup paperSize="25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topLeftCell="D2" workbookViewId="0">
      <selection activeCell="M16" sqref="M16"/>
    </sheetView>
  </sheetViews>
  <sheetFormatPr defaultRowHeight="15"/>
  <cols>
    <col min="1" max="1" width="3.42578125" style="2" customWidth="1"/>
    <col min="2" max="2" width="13.7109375" style="2" customWidth="1"/>
    <col min="3" max="3" width="12.5703125" style="2" customWidth="1"/>
    <col min="4" max="4" width="14.85546875" style="2" customWidth="1"/>
    <col min="5" max="5" width="12" style="2" customWidth="1"/>
    <col min="6" max="6" width="11.42578125" style="2" customWidth="1"/>
    <col min="7" max="7" width="9.85546875" style="2" customWidth="1"/>
    <col min="8" max="8" width="10" style="2" bestFit="1" customWidth="1"/>
    <col min="9" max="14" width="9.28515625" style="2" bestFit="1" customWidth="1"/>
    <col min="15" max="15" width="12.85546875" style="2" customWidth="1"/>
    <col min="16" max="16384" width="9.140625" style="2"/>
  </cols>
  <sheetData>
    <row r="1" spans="1:20" ht="15.7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20" ht="15.75">
      <c r="A2" s="141" t="s">
        <v>115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20" ht="15.75">
      <c r="A3" s="141" t="str">
        <f>Ginting!A3</f>
        <v>Bulan Agustus 2020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20" ht="15" customHeight="1">
      <c r="A4" s="145" t="s">
        <v>83</v>
      </c>
      <c r="B4" s="147" t="s">
        <v>82</v>
      </c>
      <c r="C4" s="149" t="s">
        <v>78</v>
      </c>
      <c r="D4" s="149" t="s">
        <v>79</v>
      </c>
      <c r="E4" s="149" t="s">
        <v>80</v>
      </c>
      <c r="F4" s="149" t="s">
        <v>81</v>
      </c>
      <c r="G4" s="149" t="s">
        <v>86</v>
      </c>
      <c r="H4" s="149" t="s">
        <v>87</v>
      </c>
      <c r="I4" s="142" t="s">
        <v>2</v>
      </c>
      <c r="J4" s="143"/>
      <c r="K4" s="143"/>
      <c r="L4" s="143"/>
      <c r="M4" s="144"/>
      <c r="N4" s="3" t="s">
        <v>3</v>
      </c>
      <c r="O4" s="3" t="s">
        <v>4</v>
      </c>
    </row>
    <row r="5" spans="1:20">
      <c r="A5" s="146"/>
      <c r="B5" s="148"/>
      <c r="C5" s="150"/>
      <c r="D5" s="150"/>
      <c r="E5" s="150"/>
      <c r="F5" s="150"/>
      <c r="G5" s="150"/>
      <c r="H5" s="153"/>
      <c r="I5" s="5" t="s">
        <v>8</v>
      </c>
      <c r="J5" s="5" t="s">
        <v>9</v>
      </c>
      <c r="K5" s="5" t="s">
        <v>10</v>
      </c>
      <c r="L5" s="6" t="s">
        <v>11</v>
      </c>
      <c r="M5" s="31" t="s">
        <v>12</v>
      </c>
      <c r="N5" s="5" t="s">
        <v>36</v>
      </c>
      <c r="O5" s="7"/>
    </row>
    <row r="6" spans="1:20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1">
        <v>14</v>
      </c>
      <c r="O6" s="31">
        <v>15</v>
      </c>
    </row>
    <row r="7" spans="1:20">
      <c r="A7" s="22"/>
      <c r="B7" s="31" t="s">
        <v>116</v>
      </c>
      <c r="C7" s="31" t="s">
        <v>117</v>
      </c>
      <c r="D7" s="22" t="s">
        <v>118</v>
      </c>
      <c r="E7" s="10" t="s">
        <v>17</v>
      </c>
      <c r="F7" s="34">
        <v>43475</v>
      </c>
      <c r="G7" s="22">
        <v>1500</v>
      </c>
      <c r="H7" s="22">
        <v>1000</v>
      </c>
      <c r="I7" s="23">
        <f>[3]Madiyo!$I$7-Q7</f>
        <v>48</v>
      </c>
      <c r="J7" s="23">
        <f>[3]Madiyo!$I$7-R7</f>
        <v>44</v>
      </c>
      <c r="K7" s="23">
        <f>[3]Madiyo!$I$7-S7</f>
        <v>44</v>
      </c>
      <c r="L7" s="23">
        <f>[3]Madiyo!$I$7-T7</f>
        <v>51.2</v>
      </c>
      <c r="M7" s="22"/>
      <c r="N7" s="22">
        <f>SUM(I7:M7)</f>
        <v>187.2</v>
      </c>
      <c r="O7" s="22"/>
      <c r="Q7" s="119">
        <v>16</v>
      </c>
      <c r="R7" s="119">
        <v>20</v>
      </c>
      <c r="S7" s="119">
        <v>20</v>
      </c>
      <c r="T7" s="119">
        <v>12.8</v>
      </c>
    </row>
    <row r="8" spans="1:20">
      <c r="A8" s="22"/>
      <c r="B8" s="31"/>
      <c r="C8" s="31"/>
      <c r="D8" s="22" t="s">
        <v>119</v>
      </c>
      <c r="E8" s="10" t="s">
        <v>17</v>
      </c>
      <c r="F8" s="34">
        <v>43475</v>
      </c>
      <c r="G8" s="22">
        <v>3000</v>
      </c>
      <c r="H8" s="22">
        <v>2500</v>
      </c>
      <c r="I8" s="23">
        <f>[3]Madiyo!$I$8-Q8</f>
        <v>44.8</v>
      </c>
      <c r="J8" s="23">
        <f>[3]Madiyo!$I$8-R8</f>
        <v>42</v>
      </c>
      <c r="K8" s="23">
        <f>[3]Madiyo!$I$8-S8</f>
        <v>44.351999999999997</v>
      </c>
      <c r="L8" s="23">
        <f>[3]Madiyo!$I$8-T8</f>
        <v>44.24</v>
      </c>
      <c r="M8" s="22"/>
      <c r="N8" s="22">
        <f t="shared" ref="N8:N15" si="0">SUM(I8:M8)</f>
        <v>175.392</v>
      </c>
      <c r="O8" s="22"/>
      <c r="Q8" s="119">
        <v>11.200000000000001</v>
      </c>
      <c r="R8" s="119">
        <v>14</v>
      </c>
      <c r="S8" s="119">
        <v>11.648000000000001</v>
      </c>
      <c r="T8" s="119">
        <v>11.76</v>
      </c>
    </row>
    <row r="9" spans="1:20">
      <c r="A9" s="22"/>
      <c r="B9" s="22"/>
      <c r="C9" s="31"/>
      <c r="D9" s="22" t="s">
        <v>120</v>
      </c>
      <c r="E9" s="10" t="s">
        <v>17</v>
      </c>
      <c r="F9" s="34">
        <v>43476</v>
      </c>
      <c r="G9" s="22">
        <v>4000</v>
      </c>
      <c r="H9" s="22">
        <v>5000</v>
      </c>
      <c r="I9" s="23">
        <f>[3]Madiyo!$I$9-Q9</f>
        <v>51.2</v>
      </c>
      <c r="J9" s="23">
        <f>[3]Madiyo!$I$9-R9</f>
        <v>48</v>
      </c>
      <c r="K9" s="23">
        <f>[3]Madiyo!$I$9-S9</f>
        <v>50.688000000000002</v>
      </c>
      <c r="L9" s="23">
        <f>[3]Madiyo!$I$9-T9</f>
        <v>50.56</v>
      </c>
      <c r="M9" s="22"/>
      <c r="N9" s="22">
        <f t="shared" si="0"/>
        <v>200.44800000000001</v>
      </c>
      <c r="O9" s="22"/>
      <c r="Q9" s="119">
        <v>12.8</v>
      </c>
      <c r="R9" s="119">
        <v>16</v>
      </c>
      <c r="S9" s="119">
        <v>13.312000000000001</v>
      </c>
      <c r="T9" s="119">
        <v>13.440000000000001</v>
      </c>
    </row>
    <row r="10" spans="1:20">
      <c r="A10" s="22"/>
      <c r="B10" s="22"/>
      <c r="C10" s="31"/>
      <c r="D10" s="22" t="s">
        <v>121</v>
      </c>
      <c r="E10" s="10" t="s">
        <v>17</v>
      </c>
      <c r="F10" s="34">
        <v>43476</v>
      </c>
      <c r="G10" s="22">
        <v>2500</v>
      </c>
      <c r="H10" s="22">
        <v>2500</v>
      </c>
      <c r="I10" s="23">
        <f>[3]Madiyo!$I$10-Q10</f>
        <v>32</v>
      </c>
      <c r="J10" s="23">
        <f>[3]Madiyo!$I$10-R10</f>
        <v>30</v>
      </c>
      <c r="K10" s="23">
        <f>[3]Madiyo!$I$10-S10</f>
        <v>31.68</v>
      </c>
      <c r="L10" s="23">
        <f>[3]Madiyo!$I$10-T10</f>
        <v>31.6</v>
      </c>
      <c r="M10" s="22"/>
      <c r="N10" s="22">
        <f t="shared" si="0"/>
        <v>125.28</v>
      </c>
      <c r="O10" s="22"/>
      <c r="Q10" s="119">
        <v>8</v>
      </c>
      <c r="R10" s="119">
        <v>10</v>
      </c>
      <c r="S10" s="119">
        <v>8.32</v>
      </c>
      <c r="T10" s="119">
        <v>8.4</v>
      </c>
    </row>
    <row r="11" spans="1:20">
      <c r="A11" s="22"/>
      <c r="B11" s="22"/>
      <c r="C11" s="31"/>
      <c r="D11" s="22" t="s">
        <v>122</v>
      </c>
      <c r="E11" s="10" t="s">
        <v>17</v>
      </c>
      <c r="F11" s="34">
        <v>43475</v>
      </c>
      <c r="G11" s="22">
        <v>2000</v>
      </c>
      <c r="H11" s="22">
        <v>2500</v>
      </c>
      <c r="I11" s="23">
        <f>[3]Madiyo!$I$11-Q11</f>
        <v>28.8</v>
      </c>
      <c r="J11" s="23">
        <f>[3]Madiyo!$I$11-R11</f>
        <v>27</v>
      </c>
      <c r="K11" s="23">
        <f>[3]Madiyo!$I$11-S11</f>
        <v>28.512</v>
      </c>
      <c r="L11" s="23">
        <f>[3]Madiyo!$I$11-T11</f>
        <v>28.44</v>
      </c>
      <c r="M11" s="22"/>
      <c r="N11" s="22">
        <f t="shared" si="0"/>
        <v>112.752</v>
      </c>
      <c r="O11" s="22"/>
      <c r="Q11" s="119">
        <v>7.2</v>
      </c>
      <c r="R11" s="119">
        <v>9</v>
      </c>
      <c r="S11" s="119">
        <v>7.4879999999999995</v>
      </c>
      <c r="T11" s="119">
        <v>7.56</v>
      </c>
    </row>
    <row r="12" spans="1:20">
      <c r="A12" s="22"/>
      <c r="B12" s="22"/>
      <c r="C12" s="31"/>
      <c r="D12" s="22" t="s">
        <v>123</v>
      </c>
      <c r="E12" s="10" t="s">
        <v>17</v>
      </c>
      <c r="F12" s="34">
        <v>43475</v>
      </c>
      <c r="G12" s="22">
        <v>2000</v>
      </c>
      <c r="H12" s="22">
        <v>2500</v>
      </c>
      <c r="I12" s="23">
        <f>[3]Madiyo!$I$12-Q12</f>
        <v>19.2</v>
      </c>
      <c r="J12" s="23">
        <f>[3]Madiyo!$I$12-R12</f>
        <v>18</v>
      </c>
      <c r="K12" s="23">
        <f>[3]Madiyo!$I$12-S12</f>
        <v>19.007999999999999</v>
      </c>
      <c r="L12" s="23">
        <f>[3]Madiyo!$I$12-T12</f>
        <v>18.96</v>
      </c>
      <c r="M12" s="22"/>
      <c r="N12" s="22">
        <f t="shared" si="0"/>
        <v>75.168000000000006</v>
      </c>
      <c r="O12" s="22"/>
      <c r="Q12" s="119">
        <v>4.8000000000000007</v>
      </c>
      <c r="R12" s="119">
        <v>6</v>
      </c>
      <c r="S12" s="119">
        <v>4.9920000000000009</v>
      </c>
      <c r="T12" s="119">
        <v>5.04</v>
      </c>
    </row>
    <row r="13" spans="1:20">
      <c r="A13" s="22"/>
      <c r="B13" s="22"/>
      <c r="C13" s="31"/>
      <c r="D13" s="22" t="s">
        <v>124</v>
      </c>
      <c r="E13" s="10" t="s">
        <v>17</v>
      </c>
      <c r="F13" s="34">
        <v>43476</v>
      </c>
      <c r="G13" s="22">
        <v>2500</v>
      </c>
      <c r="H13" s="22">
        <v>2500</v>
      </c>
      <c r="I13" s="23">
        <f>[3]Madiyo!$I$13-Q13</f>
        <v>38.4</v>
      </c>
      <c r="J13" s="23">
        <f>[3]Madiyo!$I$13-R13</f>
        <v>36</v>
      </c>
      <c r="K13" s="23">
        <f>[3]Madiyo!$I$13-S13</f>
        <v>38.015999999999998</v>
      </c>
      <c r="L13" s="23">
        <f>[3]Madiyo!$I$13-T13</f>
        <v>37.92</v>
      </c>
      <c r="M13" s="22"/>
      <c r="N13" s="22">
        <f t="shared" si="0"/>
        <v>150.33600000000001</v>
      </c>
      <c r="O13" s="22"/>
      <c r="Q13" s="119">
        <v>9.6000000000000014</v>
      </c>
      <c r="R13" s="119">
        <v>12</v>
      </c>
      <c r="S13" s="119">
        <v>9.9840000000000018</v>
      </c>
      <c r="T13" s="119">
        <v>10.08</v>
      </c>
    </row>
    <row r="14" spans="1:20">
      <c r="A14" s="22"/>
      <c r="B14" s="22"/>
      <c r="C14" s="22"/>
      <c r="D14" s="22" t="s">
        <v>69</v>
      </c>
      <c r="E14" s="10" t="s">
        <v>17</v>
      </c>
      <c r="F14" s="34">
        <v>43476</v>
      </c>
      <c r="G14" s="22">
        <v>3000</v>
      </c>
      <c r="H14" s="22">
        <v>2500</v>
      </c>
      <c r="I14" s="23">
        <f>[3]Madiyo!$I$14-Q14</f>
        <v>60.8</v>
      </c>
      <c r="J14" s="23">
        <f>[3]Madiyo!$I$14-R14</f>
        <v>57</v>
      </c>
      <c r="K14" s="23">
        <f>[3]Madiyo!$I$14-S14</f>
        <v>60.192</v>
      </c>
      <c r="L14" s="23">
        <f>[3]Madiyo!$I$14-T14</f>
        <v>60.04</v>
      </c>
      <c r="M14" s="22"/>
      <c r="N14" s="22">
        <f t="shared" si="0"/>
        <v>238.03199999999998</v>
      </c>
      <c r="O14" s="22"/>
      <c r="Q14" s="119">
        <v>15.200000000000001</v>
      </c>
      <c r="R14" s="119">
        <v>19</v>
      </c>
      <c r="S14" s="119">
        <v>15.808</v>
      </c>
      <c r="T14" s="119">
        <v>15.96</v>
      </c>
    </row>
    <row r="15" spans="1:20">
      <c r="A15" s="22"/>
      <c r="B15" s="22"/>
      <c r="C15" s="22"/>
      <c r="D15" s="22" t="s">
        <v>125</v>
      </c>
      <c r="E15" s="10" t="s">
        <v>17</v>
      </c>
      <c r="F15" s="34">
        <v>43474</v>
      </c>
      <c r="G15" s="22">
        <v>3500</v>
      </c>
      <c r="H15" s="22">
        <v>5000</v>
      </c>
      <c r="I15" s="23">
        <f>[3]Madiyo!$I$15-Q15</f>
        <v>80</v>
      </c>
      <c r="J15" s="23">
        <f>[3]Madiyo!$I$15-R15</f>
        <v>75</v>
      </c>
      <c r="K15" s="23">
        <f>[3]Madiyo!$I$15-S15</f>
        <v>79.2</v>
      </c>
      <c r="L15" s="23">
        <f>[3]Madiyo!$I$15-T15</f>
        <v>79</v>
      </c>
      <c r="M15" s="22"/>
      <c r="N15" s="22">
        <f t="shared" si="0"/>
        <v>313.2</v>
      </c>
      <c r="O15" s="22"/>
      <c r="Q15" s="119">
        <v>20</v>
      </c>
      <c r="R15" s="119">
        <v>25</v>
      </c>
      <c r="S15" s="119">
        <v>20.8</v>
      </c>
      <c r="T15" s="119">
        <v>21</v>
      </c>
    </row>
    <row r="16" spans="1:20">
      <c r="A16" s="22"/>
      <c r="B16" s="31"/>
      <c r="C16" s="31" t="s">
        <v>25</v>
      </c>
      <c r="D16" s="22" t="s">
        <v>126</v>
      </c>
      <c r="E16" s="10" t="s">
        <v>17</v>
      </c>
      <c r="F16" s="34">
        <v>43475</v>
      </c>
      <c r="G16" s="22">
        <v>4000</v>
      </c>
      <c r="H16" s="22">
        <v>5000</v>
      </c>
      <c r="I16" s="23">
        <f>[3]Madiyo!$I$16-Q16</f>
        <v>96</v>
      </c>
      <c r="J16" s="23">
        <f>[3]Madiyo!$I$16-R16</f>
        <v>90</v>
      </c>
      <c r="K16" s="23">
        <f>[3]Madiyo!$I$16-S16</f>
        <v>95.039999999999992</v>
      </c>
      <c r="L16" s="23">
        <f>[3]Madiyo!$I$16-T16</f>
        <v>94.8</v>
      </c>
      <c r="M16" s="22"/>
      <c r="N16" s="22">
        <f>SUM(I16:M16)</f>
        <v>375.84</v>
      </c>
      <c r="O16" s="22"/>
      <c r="Q16" s="119">
        <v>24</v>
      </c>
      <c r="R16" s="119">
        <v>30</v>
      </c>
      <c r="S16" s="119">
        <v>24.96</v>
      </c>
      <c r="T16" s="119">
        <v>25.200000000000003</v>
      </c>
    </row>
    <row r="17" spans="1:20">
      <c r="A17" s="22"/>
      <c r="B17" s="31"/>
      <c r="C17" s="31"/>
      <c r="D17" s="22" t="s">
        <v>127</v>
      </c>
      <c r="E17" s="10" t="s">
        <v>17</v>
      </c>
      <c r="F17" s="34">
        <v>43474</v>
      </c>
      <c r="G17" s="22">
        <v>2500</v>
      </c>
      <c r="H17" s="22">
        <v>2500</v>
      </c>
      <c r="I17" s="23">
        <f>[3]Madiyo!$I$17-Q17</f>
        <v>38.4</v>
      </c>
      <c r="J17" s="23">
        <f>[3]Madiyo!$I$17-R17</f>
        <v>36</v>
      </c>
      <c r="K17" s="23">
        <f>[3]Madiyo!$I$17-S17</f>
        <v>38.015999999999998</v>
      </c>
      <c r="L17" s="23">
        <f>[3]Madiyo!$I$17-T17</f>
        <v>37.92</v>
      </c>
      <c r="M17" s="22"/>
      <c r="N17" s="22">
        <f t="shared" ref="N17:N22" si="1">SUM(I17:M17)</f>
        <v>150.33600000000001</v>
      </c>
      <c r="O17" s="22"/>
      <c r="Q17" s="119">
        <v>9.6000000000000014</v>
      </c>
      <c r="R17" s="119">
        <v>12</v>
      </c>
      <c r="S17" s="119">
        <v>9.9840000000000018</v>
      </c>
      <c r="T17" s="119">
        <v>10.08</v>
      </c>
    </row>
    <row r="18" spans="1:20">
      <c r="A18" s="22"/>
      <c r="B18" s="22"/>
      <c r="C18" s="31"/>
      <c r="D18" s="22" t="s">
        <v>128</v>
      </c>
      <c r="E18" s="10" t="s">
        <v>17</v>
      </c>
      <c r="F18" s="34">
        <v>43475</v>
      </c>
      <c r="G18" s="22">
        <v>2000</v>
      </c>
      <c r="H18" s="22">
        <v>2000</v>
      </c>
      <c r="I18" s="23">
        <f>[3]Madiyo!$I$18-Q18</f>
        <v>28.8</v>
      </c>
      <c r="J18" s="23">
        <f>[3]Madiyo!$I$18-R18</f>
        <v>27</v>
      </c>
      <c r="K18" s="23">
        <f>[3]Madiyo!$I$18-S18</f>
        <v>28.512</v>
      </c>
      <c r="L18" s="23">
        <f>[3]Madiyo!$I$18-T18</f>
        <v>28.44</v>
      </c>
      <c r="M18" s="22"/>
      <c r="N18" s="22">
        <f t="shared" si="1"/>
        <v>112.752</v>
      </c>
      <c r="O18" s="22"/>
      <c r="Q18" s="119">
        <v>7.2</v>
      </c>
      <c r="R18" s="119">
        <v>9</v>
      </c>
      <c r="S18" s="119">
        <v>7.4879999999999995</v>
      </c>
      <c r="T18" s="119">
        <v>7.56</v>
      </c>
    </row>
    <row r="19" spans="1:20">
      <c r="A19" s="22"/>
      <c r="B19" s="22"/>
      <c r="C19" s="31"/>
      <c r="D19" s="22" t="s">
        <v>129</v>
      </c>
      <c r="E19" s="10" t="s">
        <v>17</v>
      </c>
      <c r="F19" s="34">
        <v>43476</v>
      </c>
      <c r="G19" s="22">
        <v>1500</v>
      </c>
      <c r="H19" s="22">
        <v>2000</v>
      </c>
      <c r="I19" s="23">
        <f>[3]Madiyo!$I$19-Q19</f>
        <v>32</v>
      </c>
      <c r="J19" s="23">
        <f>[3]Madiyo!$I$19-R19</f>
        <v>30</v>
      </c>
      <c r="K19" s="23">
        <f>[3]Madiyo!$I$19-S19</f>
        <v>31.68</v>
      </c>
      <c r="L19" s="23">
        <f>[3]Madiyo!$I$19-T19</f>
        <v>31.6</v>
      </c>
      <c r="M19" s="22"/>
      <c r="N19" s="22">
        <f t="shared" si="1"/>
        <v>125.28</v>
      </c>
      <c r="O19" s="22"/>
      <c r="Q19" s="119">
        <v>8</v>
      </c>
      <c r="R19" s="119">
        <v>10</v>
      </c>
      <c r="S19" s="119">
        <v>8.32</v>
      </c>
      <c r="T19" s="119">
        <v>8.4</v>
      </c>
    </row>
    <row r="20" spans="1:20">
      <c r="A20" s="22"/>
      <c r="B20" s="22"/>
      <c r="C20" s="31"/>
      <c r="D20" s="22" t="s">
        <v>130</v>
      </c>
      <c r="E20" s="10" t="s">
        <v>17</v>
      </c>
      <c r="F20" s="34">
        <v>43476</v>
      </c>
      <c r="G20" s="22">
        <v>1000</v>
      </c>
      <c r="H20" s="22">
        <v>1500</v>
      </c>
      <c r="I20" s="23">
        <f>[3]Madiyo!$I$20-Q20</f>
        <v>32</v>
      </c>
      <c r="J20" s="23">
        <f>[3]Madiyo!$I$20-R20</f>
        <v>30</v>
      </c>
      <c r="K20" s="23">
        <f>[3]Madiyo!$I$20-S20</f>
        <v>31.68</v>
      </c>
      <c r="L20" s="23">
        <f>[3]Madiyo!$I$20-T20</f>
        <v>31.6</v>
      </c>
      <c r="M20" s="22"/>
      <c r="N20" s="22">
        <f t="shared" si="1"/>
        <v>125.28</v>
      </c>
      <c r="O20" s="22"/>
      <c r="Q20" s="119">
        <v>8</v>
      </c>
      <c r="R20" s="119">
        <v>10</v>
      </c>
      <c r="S20" s="119">
        <v>8.32</v>
      </c>
      <c r="T20" s="119">
        <v>8.4</v>
      </c>
    </row>
    <row r="21" spans="1:20">
      <c r="A21" s="22"/>
      <c r="B21" s="22"/>
      <c r="C21" s="31"/>
      <c r="D21" s="22" t="s">
        <v>131</v>
      </c>
      <c r="E21" s="10" t="s">
        <v>17</v>
      </c>
      <c r="F21" s="34">
        <v>43475</v>
      </c>
      <c r="G21" s="22">
        <v>3000</v>
      </c>
      <c r="H21" s="22">
        <v>2500</v>
      </c>
      <c r="I21" s="23">
        <f>[3]Madiyo!$I$21-Q21</f>
        <v>38.4</v>
      </c>
      <c r="J21" s="23">
        <f>[3]Madiyo!$I$21-R21</f>
        <v>36</v>
      </c>
      <c r="K21" s="23">
        <f>[3]Madiyo!$I$21-S21</f>
        <v>38.015999999999998</v>
      </c>
      <c r="L21" s="23">
        <f>[3]Madiyo!$I$21-T21</f>
        <v>37.92</v>
      </c>
      <c r="M21" s="22"/>
      <c r="N21" s="22">
        <f t="shared" si="1"/>
        <v>150.33600000000001</v>
      </c>
      <c r="O21" s="22"/>
      <c r="Q21" s="119">
        <v>9.6000000000000014</v>
      </c>
      <c r="R21" s="119">
        <v>12</v>
      </c>
      <c r="S21" s="119">
        <v>9.9840000000000018</v>
      </c>
      <c r="T21" s="119">
        <v>10.08</v>
      </c>
    </row>
    <row r="22" spans="1:20">
      <c r="A22" s="22"/>
      <c r="B22" s="22"/>
      <c r="C22" s="31"/>
      <c r="D22" s="22" t="s">
        <v>132</v>
      </c>
      <c r="E22" s="10" t="s">
        <v>17</v>
      </c>
      <c r="F22" s="34">
        <v>43476</v>
      </c>
      <c r="G22" s="22">
        <v>2500</v>
      </c>
      <c r="H22" s="22">
        <v>2500</v>
      </c>
      <c r="I22" s="23">
        <f>[3]Madiyo!$I$22-Q22</f>
        <v>22.4</v>
      </c>
      <c r="J22" s="23">
        <f>[3]Madiyo!$I$22-R22</f>
        <v>21</v>
      </c>
      <c r="K22" s="23">
        <f>[3]Madiyo!$I$22-S22</f>
        <v>22.175999999999998</v>
      </c>
      <c r="L22" s="23">
        <f>[3]Madiyo!$I$22-T22</f>
        <v>22.12</v>
      </c>
      <c r="M22" s="22"/>
      <c r="N22" s="22">
        <f t="shared" si="1"/>
        <v>87.695999999999998</v>
      </c>
      <c r="O22" s="22"/>
      <c r="Q22" s="119">
        <v>5.6000000000000005</v>
      </c>
      <c r="R22" s="119">
        <v>7</v>
      </c>
      <c r="S22" s="119">
        <v>5.8240000000000007</v>
      </c>
      <c r="T22" s="119">
        <v>5.88</v>
      </c>
    </row>
    <row r="23" spans="1:20">
      <c r="A23" s="22"/>
      <c r="B23" s="142" t="s">
        <v>3</v>
      </c>
      <c r="C23" s="143"/>
      <c r="D23" s="144"/>
      <c r="E23" s="22"/>
      <c r="F23" s="22"/>
      <c r="G23" s="22">
        <f t="shared" ref="G23:N23" si="2">SUM(G7:G22)</f>
        <v>40500</v>
      </c>
      <c r="H23" s="22">
        <f t="shared" si="2"/>
        <v>44000</v>
      </c>
      <c r="I23" s="22">
        <f t="shared" si="2"/>
        <v>691.19999999999993</v>
      </c>
      <c r="J23" s="22">
        <f t="shared" si="2"/>
        <v>647</v>
      </c>
      <c r="K23" s="22">
        <f t="shared" si="2"/>
        <v>680.7679999999998</v>
      </c>
      <c r="L23" s="22">
        <f t="shared" si="2"/>
        <v>686.36000000000013</v>
      </c>
      <c r="M23" s="22">
        <f t="shared" si="2"/>
        <v>0</v>
      </c>
      <c r="N23" s="22">
        <f t="shared" si="2"/>
        <v>2705.3280000000004</v>
      </c>
      <c r="O23" s="22"/>
      <c r="Q23" s="2">
        <f t="shared" ref="Q23:T23" si="3">I23*20%</f>
        <v>138.23999999999998</v>
      </c>
      <c r="R23" s="2">
        <f t="shared" si="3"/>
        <v>129.4</v>
      </c>
      <c r="S23" s="2">
        <f t="shared" si="3"/>
        <v>136.15359999999995</v>
      </c>
      <c r="T23" s="2">
        <f t="shared" si="3"/>
        <v>137.27200000000002</v>
      </c>
    </row>
    <row r="24" spans="1:20">
      <c r="B24" s="158"/>
      <c r="C24" s="158"/>
      <c r="D24" s="158"/>
    </row>
    <row r="25" spans="1:20">
      <c r="B25" s="78"/>
      <c r="C25" s="78"/>
      <c r="D25" s="78"/>
    </row>
    <row r="26" spans="1:20">
      <c r="B26" s="15"/>
      <c r="C26" s="15"/>
      <c r="D26" s="15"/>
      <c r="L26" s="14" t="s">
        <v>18</v>
      </c>
    </row>
    <row r="27" spans="1:20">
      <c r="L27" s="14" t="s">
        <v>19</v>
      </c>
    </row>
    <row r="29" spans="1:20">
      <c r="B29" s="158"/>
      <c r="C29" s="158"/>
      <c r="D29" s="158"/>
    </row>
    <row r="30" spans="1:20">
      <c r="L30" s="55" t="s">
        <v>278</v>
      </c>
    </row>
  </sheetData>
  <mergeCells count="15">
    <mergeCell ref="B23:D23"/>
    <mergeCell ref="B24:D24"/>
    <mergeCell ref="B29:D29"/>
    <mergeCell ref="A1:O1"/>
    <mergeCell ref="A2:O2"/>
    <mergeCell ref="A3:O3"/>
    <mergeCell ref="A4:A5"/>
    <mergeCell ref="B4:B5"/>
    <mergeCell ref="C4:C5"/>
    <mergeCell ref="D4:D5"/>
    <mergeCell ref="E4:E5"/>
    <mergeCell ref="F4:F5"/>
    <mergeCell ref="G4:G5"/>
    <mergeCell ref="H4:H5"/>
    <mergeCell ref="I4:M4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topLeftCell="C19" workbookViewId="0">
      <selection activeCell="R43" sqref="R43"/>
    </sheetView>
  </sheetViews>
  <sheetFormatPr defaultRowHeight="15"/>
  <cols>
    <col min="1" max="1" width="3.42578125" style="2" customWidth="1"/>
    <col min="2" max="2" width="13.7109375" style="2" customWidth="1"/>
    <col min="3" max="3" width="20.5703125" style="2" customWidth="1"/>
    <col min="4" max="4" width="14.7109375" style="2" customWidth="1"/>
    <col min="5" max="5" width="12" style="2" customWidth="1"/>
    <col min="6" max="7" width="11" style="2" customWidth="1"/>
    <col min="8" max="8" width="10.5703125" style="2" bestFit="1" customWidth="1"/>
    <col min="9" max="12" width="9.28515625" style="2" bestFit="1" customWidth="1"/>
    <col min="13" max="13" width="10.5703125" style="2" bestFit="1" customWidth="1"/>
    <col min="14" max="15" width="9.28515625" style="2" bestFit="1" customWidth="1"/>
    <col min="16" max="16" width="10.5703125" style="2" bestFit="1" customWidth="1"/>
    <col min="17" max="17" width="9.28515625" style="2" bestFit="1" customWidth="1"/>
    <col min="18" max="18" width="10.5703125" style="2" bestFit="1" customWidth="1"/>
    <col min="19" max="19" width="13.42578125" style="2" customWidth="1"/>
    <col min="20" max="16384" width="9.140625" style="2"/>
  </cols>
  <sheetData>
    <row r="1" spans="1:19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9" customFormat="1" ht="15.75">
      <c r="A2" s="163" t="s">
        <v>340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9" customFormat="1" ht="15.75">
      <c r="A3" s="163" t="str">
        <f>Leni!A3</f>
        <v>Bulan Agustus 2020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9" ht="15" customHeight="1">
      <c r="A4" s="145" t="s">
        <v>83</v>
      </c>
      <c r="B4" s="147" t="s">
        <v>82</v>
      </c>
      <c r="C4" s="149" t="s">
        <v>78</v>
      </c>
      <c r="D4" s="149" t="s">
        <v>79</v>
      </c>
      <c r="E4" s="149" t="s">
        <v>80</v>
      </c>
      <c r="F4" s="149" t="s">
        <v>81</v>
      </c>
      <c r="G4" s="149" t="s">
        <v>86</v>
      </c>
      <c r="H4" s="149" t="s">
        <v>87</v>
      </c>
      <c r="I4" s="142" t="s">
        <v>2</v>
      </c>
      <c r="J4" s="143"/>
      <c r="K4" s="143"/>
      <c r="L4" s="143"/>
      <c r="M4" s="144"/>
      <c r="N4" s="142" t="s">
        <v>55</v>
      </c>
      <c r="O4" s="143"/>
      <c r="P4" s="143"/>
      <c r="Q4" s="143"/>
      <c r="R4" s="144"/>
      <c r="S4" s="3" t="s">
        <v>4</v>
      </c>
    </row>
    <row r="5" spans="1:19">
      <c r="A5" s="146"/>
      <c r="B5" s="148"/>
      <c r="C5" s="150"/>
      <c r="D5" s="150"/>
      <c r="E5" s="150"/>
      <c r="F5" s="150"/>
      <c r="G5" s="150"/>
      <c r="H5" s="153"/>
      <c r="I5" s="5" t="s">
        <v>8</v>
      </c>
      <c r="J5" s="5" t="s">
        <v>9</v>
      </c>
      <c r="K5" s="5" t="s">
        <v>10</v>
      </c>
      <c r="L5" s="6" t="s">
        <v>11</v>
      </c>
      <c r="M5" s="57" t="s">
        <v>12</v>
      </c>
      <c r="N5" s="17" t="s">
        <v>26</v>
      </c>
      <c r="O5" s="18" t="s">
        <v>16</v>
      </c>
      <c r="P5" s="19" t="s">
        <v>14</v>
      </c>
      <c r="Q5" s="20" t="s">
        <v>14</v>
      </c>
      <c r="R5" s="21" t="s">
        <v>77</v>
      </c>
      <c r="S5" s="7"/>
    </row>
    <row r="6" spans="1:19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6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</row>
    <row r="7" spans="1:19">
      <c r="A7" s="57"/>
      <c r="B7" s="57" t="s">
        <v>134</v>
      </c>
      <c r="C7" s="57"/>
      <c r="D7" s="57"/>
      <c r="E7" s="57"/>
      <c r="F7" s="57"/>
      <c r="G7" s="57"/>
      <c r="H7" s="57"/>
      <c r="I7" s="57"/>
      <c r="J7" s="57"/>
      <c r="K7" s="57"/>
      <c r="L7" s="56"/>
      <c r="M7" s="22"/>
      <c r="N7" s="22"/>
      <c r="O7" s="22"/>
      <c r="P7" s="22"/>
      <c r="Q7" s="22"/>
      <c r="R7" s="57"/>
      <c r="S7" s="57"/>
    </row>
    <row r="8" spans="1:19">
      <c r="A8" s="22">
        <v>1</v>
      </c>
      <c r="B8" s="57" t="s">
        <v>240</v>
      </c>
      <c r="C8" s="57" t="s">
        <v>241</v>
      </c>
      <c r="D8" s="22" t="s">
        <v>242</v>
      </c>
      <c r="E8" s="22" t="s">
        <v>17</v>
      </c>
      <c r="F8" s="34" t="s">
        <v>243</v>
      </c>
      <c r="G8" s="22"/>
      <c r="H8" s="22"/>
      <c r="I8" s="23"/>
      <c r="J8" s="23"/>
      <c r="K8" s="22"/>
      <c r="L8" s="24"/>
      <c r="M8" s="22"/>
      <c r="N8" s="22"/>
      <c r="O8" s="22"/>
      <c r="P8" s="22"/>
      <c r="Q8" s="22"/>
      <c r="R8" s="22">
        <f t="shared" ref="R8:R19" si="0">SUM(I8:M8)</f>
        <v>0</v>
      </c>
      <c r="S8" s="22" t="s">
        <v>13</v>
      </c>
    </row>
    <row r="9" spans="1:19">
      <c r="A9" s="22"/>
      <c r="B9" s="57"/>
      <c r="C9" s="57"/>
      <c r="D9" s="22" t="s">
        <v>103</v>
      </c>
      <c r="E9" s="22" t="s">
        <v>31</v>
      </c>
      <c r="F9" s="34" t="s">
        <v>223</v>
      </c>
      <c r="G9" s="22"/>
      <c r="H9" s="22"/>
      <c r="I9" s="23"/>
      <c r="J9" s="23"/>
      <c r="K9" s="22"/>
      <c r="L9" s="24"/>
      <c r="M9" s="22"/>
      <c r="N9" s="22"/>
      <c r="O9" s="22"/>
      <c r="P9" s="22"/>
      <c r="Q9" s="22"/>
      <c r="R9" s="22">
        <f t="shared" si="0"/>
        <v>0</v>
      </c>
      <c r="S9" s="22" t="s">
        <v>244</v>
      </c>
    </row>
    <row r="10" spans="1:19">
      <c r="A10" s="22"/>
      <c r="B10" s="22"/>
      <c r="C10" s="57"/>
      <c r="D10" s="22" t="s">
        <v>32</v>
      </c>
      <c r="E10" s="22" t="s">
        <v>17</v>
      </c>
      <c r="F10" s="34">
        <v>43891</v>
      </c>
      <c r="G10" s="22"/>
      <c r="H10" s="22"/>
      <c r="I10" s="23"/>
      <c r="J10" s="23"/>
      <c r="K10" s="22"/>
      <c r="L10" s="24"/>
      <c r="M10" s="22"/>
      <c r="N10" s="22"/>
      <c r="O10" s="22"/>
      <c r="P10" s="22"/>
      <c r="Q10" s="22"/>
      <c r="R10" s="22">
        <f t="shared" si="0"/>
        <v>0</v>
      </c>
      <c r="S10" s="22" t="s">
        <v>244</v>
      </c>
    </row>
    <row r="11" spans="1:19">
      <c r="A11" s="22"/>
      <c r="B11" s="22"/>
      <c r="C11" s="57"/>
      <c r="D11" s="22" t="s">
        <v>245</v>
      </c>
      <c r="E11" s="22" t="s">
        <v>246</v>
      </c>
      <c r="F11" s="34"/>
      <c r="G11" s="22"/>
      <c r="H11" s="22"/>
      <c r="I11" s="23"/>
      <c r="J11" s="23"/>
      <c r="K11" s="22"/>
      <c r="L11" s="25"/>
      <c r="M11" s="22"/>
      <c r="N11" s="22"/>
      <c r="O11" s="22"/>
      <c r="P11" s="22"/>
      <c r="Q11" s="22"/>
      <c r="R11" s="22">
        <f t="shared" si="0"/>
        <v>0</v>
      </c>
      <c r="S11" s="22" t="s">
        <v>247</v>
      </c>
    </row>
    <row r="12" spans="1:19">
      <c r="A12" s="22"/>
      <c r="B12" s="22"/>
      <c r="C12" s="57"/>
      <c r="D12" s="22" t="s">
        <v>248</v>
      </c>
      <c r="E12" s="22" t="s">
        <v>17</v>
      </c>
      <c r="F12" s="34">
        <v>44013</v>
      </c>
      <c r="G12" s="22"/>
      <c r="H12" s="22"/>
      <c r="I12" s="23"/>
      <c r="J12" s="23"/>
      <c r="K12" s="22"/>
      <c r="L12" s="25"/>
      <c r="M12" s="22"/>
      <c r="N12" s="22"/>
      <c r="O12" s="22"/>
      <c r="P12" s="22"/>
      <c r="Q12" s="22"/>
      <c r="R12" s="22">
        <f t="shared" si="0"/>
        <v>0</v>
      </c>
      <c r="S12" s="22" t="s">
        <v>13</v>
      </c>
    </row>
    <row r="13" spans="1:19">
      <c r="A13" s="22"/>
      <c r="B13" s="22"/>
      <c r="C13" s="57"/>
      <c r="D13" s="22"/>
      <c r="E13" s="22" t="s">
        <v>112</v>
      </c>
      <c r="F13" s="34">
        <v>43688</v>
      </c>
      <c r="G13" s="22"/>
      <c r="H13" s="22"/>
      <c r="I13" s="23"/>
      <c r="J13" s="23"/>
      <c r="K13" s="22"/>
      <c r="L13" s="25"/>
      <c r="M13" s="22"/>
      <c r="N13" s="22"/>
      <c r="O13" s="22"/>
      <c r="P13" s="22"/>
      <c r="Q13" s="22"/>
      <c r="R13" s="22"/>
      <c r="S13" s="22"/>
    </row>
    <row r="14" spans="1:19">
      <c r="A14" s="22"/>
      <c r="B14" s="22"/>
      <c r="C14" s="57"/>
      <c r="D14" s="22" t="s">
        <v>249</v>
      </c>
      <c r="E14" s="22"/>
      <c r="F14" s="34"/>
      <c r="G14" s="22"/>
      <c r="H14" s="22"/>
      <c r="I14" s="23"/>
      <c r="J14" s="23"/>
      <c r="K14" s="22"/>
      <c r="L14" s="25"/>
      <c r="M14" s="22"/>
      <c r="N14" s="22"/>
      <c r="O14" s="22"/>
      <c r="P14" s="22"/>
      <c r="Q14" s="22"/>
      <c r="R14" s="22"/>
      <c r="S14" s="22" t="s">
        <v>250</v>
      </c>
    </row>
    <row r="15" spans="1:19">
      <c r="A15" s="22"/>
      <c r="B15" s="22"/>
      <c r="C15" s="22"/>
      <c r="D15" s="22" t="s">
        <v>251</v>
      </c>
      <c r="E15" s="22"/>
      <c r="F15" s="34"/>
      <c r="G15" s="22"/>
      <c r="H15" s="22"/>
      <c r="I15" s="23"/>
      <c r="J15" s="23"/>
      <c r="K15" s="22"/>
      <c r="L15" s="25"/>
      <c r="M15" s="22"/>
      <c r="N15" s="22"/>
      <c r="O15" s="22"/>
      <c r="P15" s="22"/>
      <c r="Q15" s="22"/>
      <c r="R15" s="22">
        <f t="shared" si="0"/>
        <v>0</v>
      </c>
      <c r="S15" s="22" t="s">
        <v>250</v>
      </c>
    </row>
    <row r="16" spans="1:19">
      <c r="A16" s="22"/>
      <c r="B16" s="22"/>
      <c r="C16" s="22"/>
      <c r="D16" s="22" t="s">
        <v>253</v>
      </c>
      <c r="E16" s="22" t="s">
        <v>252</v>
      </c>
      <c r="F16" s="34">
        <v>43862</v>
      </c>
      <c r="G16" s="22"/>
      <c r="H16" s="22"/>
      <c r="I16" s="23"/>
      <c r="J16" s="23"/>
      <c r="K16" s="22"/>
      <c r="L16" s="24"/>
      <c r="M16" s="22"/>
      <c r="N16" s="22"/>
      <c r="O16" s="22"/>
      <c r="P16" s="22"/>
      <c r="Q16" s="22"/>
      <c r="R16" s="22">
        <f t="shared" si="0"/>
        <v>0</v>
      </c>
      <c r="S16" s="22" t="s">
        <v>258</v>
      </c>
    </row>
    <row r="17" spans="1:19" s="29" customFormat="1">
      <c r="A17" s="26"/>
      <c r="B17" s="26"/>
      <c r="C17" s="26"/>
      <c r="D17" s="26" t="s">
        <v>254</v>
      </c>
      <c r="E17" s="22" t="s">
        <v>17</v>
      </c>
      <c r="F17" s="57" t="s">
        <v>256</v>
      </c>
      <c r="G17" s="26"/>
      <c r="H17" s="22"/>
      <c r="I17" s="27"/>
      <c r="J17" s="27"/>
      <c r="K17" s="26"/>
      <c r="L17" s="28"/>
      <c r="M17" s="26"/>
      <c r="N17" s="26"/>
      <c r="O17" s="26"/>
      <c r="P17" s="26"/>
      <c r="Q17" s="26"/>
      <c r="R17" s="26">
        <f t="shared" si="0"/>
        <v>0</v>
      </c>
      <c r="S17" s="26"/>
    </row>
    <row r="18" spans="1:19" s="29" customFormat="1">
      <c r="A18" s="26"/>
      <c r="B18" s="26"/>
      <c r="C18" s="26"/>
      <c r="D18" s="26" t="s">
        <v>255</v>
      </c>
      <c r="E18" s="22" t="s">
        <v>252</v>
      </c>
      <c r="F18" s="34">
        <v>43952</v>
      </c>
      <c r="G18" s="26"/>
      <c r="H18" s="22"/>
      <c r="I18" s="27"/>
      <c r="J18" s="27"/>
      <c r="K18" s="26"/>
      <c r="L18" s="28"/>
      <c r="M18" s="26"/>
      <c r="N18" s="26"/>
      <c r="O18" s="26"/>
      <c r="P18" s="26"/>
      <c r="Q18" s="26"/>
      <c r="R18" s="26">
        <f t="shared" si="0"/>
        <v>0</v>
      </c>
      <c r="S18" s="26" t="s">
        <v>259</v>
      </c>
    </row>
    <row r="19" spans="1:19" s="29" customFormat="1">
      <c r="A19" s="26"/>
      <c r="B19" s="26"/>
      <c r="C19" s="26"/>
      <c r="D19" s="26" t="s">
        <v>257</v>
      </c>
      <c r="E19" s="22" t="s">
        <v>17</v>
      </c>
      <c r="F19" s="57"/>
      <c r="G19" s="26"/>
      <c r="H19" s="22"/>
      <c r="I19" s="27"/>
      <c r="J19" s="27"/>
      <c r="K19" s="26"/>
      <c r="L19" s="28"/>
      <c r="M19" s="26"/>
      <c r="N19" s="26"/>
      <c r="O19" s="26"/>
      <c r="P19" s="26"/>
      <c r="Q19" s="26"/>
      <c r="R19" s="26">
        <f t="shared" si="0"/>
        <v>0</v>
      </c>
      <c r="S19" s="26"/>
    </row>
    <row r="20" spans="1:19" s="29" customFormat="1">
      <c r="A20" s="26"/>
      <c r="B20" s="26"/>
      <c r="C20" s="26"/>
      <c r="D20" s="26" t="s">
        <v>260</v>
      </c>
      <c r="E20" s="22"/>
      <c r="F20" s="57"/>
      <c r="G20" s="26"/>
      <c r="H20" s="22"/>
      <c r="I20" s="27"/>
      <c r="J20" s="27"/>
      <c r="K20" s="26"/>
      <c r="L20" s="28"/>
      <c r="M20" s="26"/>
      <c r="N20" s="26"/>
      <c r="O20" s="26"/>
      <c r="P20" s="26"/>
      <c r="Q20" s="26"/>
      <c r="R20" s="26"/>
      <c r="S20" s="26"/>
    </row>
    <row r="21" spans="1:19" s="29" customFormat="1">
      <c r="A21" s="26"/>
      <c r="B21" s="26"/>
      <c r="C21" s="26"/>
      <c r="D21" s="26" t="s">
        <v>261</v>
      </c>
      <c r="E21" s="22"/>
      <c r="F21" s="57"/>
      <c r="G21" s="26"/>
      <c r="H21" s="22"/>
      <c r="I21" s="27"/>
      <c r="J21" s="27"/>
      <c r="K21" s="26"/>
      <c r="L21" s="28"/>
      <c r="M21" s="26"/>
      <c r="N21" s="26"/>
      <c r="O21" s="26"/>
      <c r="P21" s="26"/>
      <c r="Q21" s="26"/>
      <c r="R21" s="26"/>
      <c r="S21" s="26"/>
    </row>
    <row r="22" spans="1:19" s="29" customFormat="1">
      <c r="A22" s="26"/>
      <c r="B22" s="26"/>
      <c r="C22" s="26"/>
      <c r="D22" s="26" t="s">
        <v>262</v>
      </c>
      <c r="E22" s="22" t="s">
        <v>17</v>
      </c>
      <c r="F22" s="57" t="s">
        <v>263</v>
      </c>
      <c r="G22" s="26"/>
      <c r="H22" s="22"/>
      <c r="I22" s="27"/>
      <c r="J22" s="27"/>
      <c r="K22" s="26"/>
      <c r="L22" s="28"/>
      <c r="M22" s="26"/>
      <c r="N22" s="26"/>
      <c r="O22" s="26"/>
      <c r="P22" s="26"/>
      <c r="Q22" s="26"/>
      <c r="R22" s="26"/>
      <c r="S22" s="26"/>
    </row>
    <row r="23" spans="1:19" s="29" customFormat="1">
      <c r="A23" s="26"/>
      <c r="B23" s="26"/>
      <c r="C23" s="26"/>
      <c r="D23" s="26" t="s">
        <v>264</v>
      </c>
      <c r="E23" s="22" t="s">
        <v>265</v>
      </c>
      <c r="F23" s="57" t="s">
        <v>267</v>
      </c>
      <c r="G23" s="26"/>
      <c r="H23" s="22"/>
      <c r="I23" s="27"/>
      <c r="J23" s="27"/>
      <c r="K23" s="26"/>
      <c r="L23" s="28"/>
      <c r="M23" s="26"/>
      <c r="N23" s="26"/>
      <c r="O23" s="26"/>
      <c r="P23" s="26"/>
      <c r="Q23" s="26"/>
      <c r="R23" s="26"/>
      <c r="S23" s="26" t="s">
        <v>266</v>
      </c>
    </row>
    <row r="24" spans="1:19" s="29" customFormat="1">
      <c r="A24" s="26"/>
      <c r="B24" s="26"/>
      <c r="C24" s="26"/>
      <c r="D24" s="26" t="s">
        <v>268</v>
      </c>
      <c r="E24" s="22" t="s">
        <v>17</v>
      </c>
      <c r="F24" s="57">
        <v>43627</v>
      </c>
      <c r="G24" s="26"/>
      <c r="H24" s="22"/>
      <c r="I24" s="27"/>
      <c r="J24" s="27"/>
      <c r="K24" s="26"/>
      <c r="L24" s="28"/>
      <c r="M24" s="26"/>
      <c r="N24" s="26"/>
      <c r="O24" s="26"/>
      <c r="P24" s="26"/>
      <c r="Q24" s="26"/>
      <c r="R24" s="26"/>
      <c r="S24" s="26"/>
    </row>
    <row r="25" spans="1:19" s="29" customFormat="1">
      <c r="A25" s="26"/>
      <c r="B25" s="26"/>
      <c r="C25" s="26"/>
      <c r="D25" s="26"/>
      <c r="E25" s="22" t="s">
        <v>252</v>
      </c>
      <c r="F25" s="34">
        <v>43862</v>
      </c>
      <c r="G25" s="26"/>
      <c r="H25" s="22"/>
      <c r="I25" s="27"/>
      <c r="J25" s="27"/>
      <c r="K25" s="26"/>
      <c r="L25" s="28"/>
      <c r="M25" s="26"/>
      <c r="N25" s="26"/>
      <c r="O25" s="26"/>
      <c r="P25" s="26"/>
      <c r="Q25" s="26"/>
      <c r="R25" s="26"/>
      <c r="S25" s="26" t="s">
        <v>269</v>
      </c>
    </row>
    <row r="26" spans="1:19" s="29" customFormat="1">
      <c r="A26" s="26"/>
      <c r="B26" s="26"/>
      <c r="C26" s="26"/>
      <c r="D26" s="26" t="s">
        <v>270</v>
      </c>
      <c r="E26" s="22"/>
      <c r="F26" s="57"/>
      <c r="G26" s="26"/>
      <c r="H26" s="22"/>
      <c r="I26" s="27"/>
      <c r="J26" s="27"/>
      <c r="K26" s="26"/>
      <c r="L26" s="28"/>
      <c r="M26" s="26"/>
      <c r="N26" s="26"/>
      <c r="O26" s="26"/>
      <c r="P26" s="26"/>
      <c r="Q26" s="26"/>
      <c r="R26" s="26"/>
      <c r="S26" s="26"/>
    </row>
    <row r="27" spans="1:19" s="29" customFormat="1">
      <c r="A27" s="26"/>
      <c r="B27" s="26"/>
      <c r="C27" s="26"/>
      <c r="D27" s="26" t="s">
        <v>271</v>
      </c>
      <c r="E27" s="22" t="s">
        <v>272</v>
      </c>
      <c r="F27" s="57" t="s">
        <v>274</v>
      </c>
      <c r="G27" s="26"/>
      <c r="H27" s="22"/>
      <c r="I27" s="27"/>
      <c r="J27" s="27"/>
      <c r="K27" s="26"/>
      <c r="L27" s="28"/>
      <c r="M27" s="26"/>
      <c r="N27" s="26"/>
      <c r="O27" s="26"/>
      <c r="P27" s="26"/>
      <c r="Q27" s="26"/>
      <c r="R27" s="26"/>
      <c r="S27" s="26" t="s">
        <v>273</v>
      </c>
    </row>
    <row r="28" spans="1:19" s="29" customFormat="1">
      <c r="A28" s="26"/>
      <c r="B28" s="26"/>
      <c r="C28" s="26"/>
      <c r="D28" s="26"/>
      <c r="E28" s="22"/>
      <c r="F28" s="76"/>
      <c r="G28" s="26"/>
      <c r="H28" s="22"/>
      <c r="I28" s="27"/>
      <c r="J28" s="27"/>
      <c r="K28" s="26"/>
      <c r="L28" s="28"/>
      <c r="M28" s="26"/>
      <c r="N28" s="26"/>
      <c r="O28" s="26"/>
      <c r="P28" s="26"/>
      <c r="Q28" s="26"/>
      <c r="R28" s="26"/>
      <c r="S28" s="26"/>
    </row>
    <row r="29" spans="1:19">
      <c r="A29" s="22">
        <v>1</v>
      </c>
      <c r="B29" s="76" t="s">
        <v>240</v>
      </c>
      <c r="C29" s="76" t="s">
        <v>341</v>
      </c>
      <c r="D29" s="22" t="s">
        <v>342</v>
      </c>
      <c r="E29" s="22" t="s">
        <v>17</v>
      </c>
      <c r="F29" s="34"/>
      <c r="G29" s="22"/>
      <c r="H29" s="22"/>
      <c r="I29" s="23">
        <f>SUM(P29*24%)</f>
        <v>236.39999999999998</v>
      </c>
      <c r="J29" s="23">
        <f>SUM(P29*26%)</f>
        <v>256.10000000000002</v>
      </c>
      <c r="K29" s="23">
        <f>SUM(P29*20%)</f>
        <v>197</v>
      </c>
      <c r="L29" s="23">
        <f>SUM(P29*30%)</f>
        <v>295.5</v>
      </c>
      <c r="M29" s="22"/>
      <c r="N29" s="22"/>
      <c r="O29" s="22"/>
      <c r="P29" s="22">
        <v>985</v>
      </c>
      <c r="Q29" s="22"/>
      <c r="R29" s="22">
        <f t="shared" ref="R29:R30" si="1">SUM(I29:M29)</f>
        <v>985</v>
      </c>
      <c r="S29" s="22" t="s">
        <v>13</v>
      </c>
    </row>
    <row r="30" spans="1:19">
      <c r="A30" s="22"/>
      <c r="B30" s="76"/>
      <c r="C30" s="76"/>
      <c r="D30" s="22" t="s">
        <v>343</v>
      </c>
      <c r="E30" s="22" t="s">
        <v>17</v>
      </c>
      <c r="F30" s="34"/>
      <c r="G30" s="22"/>
      <c r="H30" s="22"/>
      <c r="I30" s="23">
        <f>SUM(P30*24%)</f>
        <v>123.6</v>
      </c>
      <c r="J30" s="23">
        <f>SUM(P30*26%)</f>
        <v>133.9</v>
      </c>
      <c r="K30" s="23">
        <f>SUM(P30*20%)</f>
        <v>103</v>
      </c>
      <c r="L30" s="23">
        <f>SUM(P30*30%)</f>
        <v>154.5</v>
      </c>
      <c r="M30" s="22"/>
      <c r="N30" s="22"/>
      <c r="O30" s="22"/>
      <c r="P30" s="22">
        <v>515</v>
      </c>
      <c r="Q30" s="22"/>
      <c r="R30" s="22">
        <f t="shared" si="1"/>
        <v>515</v>
      </c>
      <c r="S30" s="22" t="s">
        <v>13</v>
      </c>
    </row>
    <row r="31" spans="1:19" s="29" customFormat="1">
      <c r="A31" s="26"/>
      <c r="B31" s="26"/>
      <c r="C31" s="30"/>
      <c r="D31" s="26"/>
      <c r="E31" s="22"/>
      <c r="F31" s="21"/>
      <c r="G31" s="26"/>
      <c r="H31" s="26"/>
      <c r="I31" s="27"/>
      <c r="J31" s="27"/>
      <c r="K31" s="26"/>
      <c r="L31" s="28"/>
      <c r="M31" s="26"/>
      <c r="N31" s="26"/>
      <c r="O31" s="26"/>
      <c r="P31" s="26"/>
      <c r="Q31" s="26"/>
      <c r="R31" s="26"/>
      <c r="S31" s="26"/>
    </row>
    <row r="32" spans="1:19">
      <c r="A32" s="23"/>
      <c r="B32" s="162" t="s">
        <v>3</v>
      </c>
      <c r="C32" s="162"/>
      <c r="D32" s="162"/>
      <c r="E32" s="23"/>
      <c r="F32" s="23"/>
      <c r="G32" s="23">
        <f t="shared" ref="G32:R32" si="2">SUM(G8:G31)</f>
        <v>0</v>
      </c>
      <c r="H32" s="23">
        <f t="shared" si="2"/>
        <v>0</v>
      </c>
      <c r="I32" s="23">
        <f t="shared" si="2"/>
        <v>360</v>
      </c>
      <c r="J32" s="23">
        <f t="shared" si="2"/>
        <v>390</v>
      </c>
      <c r="K32" s="23">
        <f t="shared" si="2"/>
        <v>300</v>
      </c>
      <c r="L32" s="23">
        <f t="shared" si="2"/>
        <v>450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1500</v>
      </c>
      <c r="Q32" s="23">
        <f t="shared" si="2"/>
        <v>0</v>
      </c>
      <c r="R32" s="23">
        <f t="shared" si="2"/>
        <v>1500</v>
      </c>
      <c r="S32" s="22"/>
    </row>
    <row r="33" spans="2:16">
      <c r="B33" s="15"/>
      <c r="C33" s="15"/>
      <c r="D33" s="15"/>
      <c r="P33" s="55" t="s">
        <v>18</v>
      </c>
    </row>
    <row r="34" spans="2:16">
      <c r="P34" s="55" t="s">
        <v>19</v>
      </c>
    </row>
    <row r="36" spans="2:16">
      <c r="B36" s="158"/>
      <c r="C36" s="158"/>
      <c r="D36" s="158"/>
    </row>
    <row r="37" spans="2:16">
      <c r="P37" s="55" t="s">
        <v>277</v>
      </c>
    </row>
  </sheetData>
  <mergeCells count="15">
    <mergeCell ref="B32:D32"/>
    <mergeCell ref="B36:D36"/>
    <mergeCell ref="A1:O1"/>
    <mergeCell ref="A2:O2"/>
    <mergeCell ref="A3:O3"/>
    <mergeCell ref="A4:A5"/>
    <mergeCell ref="B4:B5"/>
    <mergeCell ref="C4:C5"/>
    <mergeCell ref="D4:D5"/>
    <mergeCell ref="E4:E5"/>
    <mergeCell ref="F4:F5"/>
    <mergeCell ref="G4:G5"/>
    <mergeCell ref="H4:H5"/>
    <mergeCell ref="I4:M4"/>
    <mergeCell ref="N4:R4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tabSelected="1" topLeftCell="A12" workbookViewId="0">
      <selection activeCell="B18" sqref="B18"/>
    </sheetView>
  </sheetViews>
  <sheetFormatPr defaultRowHeight="15"/>
  <cols>
    <col min="1" max="1" width="3.42578125" style="2" customWidth="1"/>
    <col min="2" max="2" width="11.5703125" style="2" customWidth="1"/>
    <col min="3" max="3" width="11" style="2" customWidth="1"/>
    <col min="4" max="4" width="10.5703125" style="2" bestFit="1" customWidth="1"/>
    <col min="5" max="5" width="9.42578125" style="2" customWidth="1"/>
    <col min="6" max="6" width="7.7109375" style="2" customWidth="1"/>
    <col min="7" max="7" width="11.85546875" style="2" customWidth="1"/>
    <col min="8" max="8" width="11" style="2" customWidth="1"/>
    <col min="9" max="9" width="12.85546875" style="2" customWidth="1"/>
    <col min="10" max="16384" width="9.140625" style="2"/>
  </cols>
  <sheetData>
    <row r="1" spans="1:13" ht="15.75">
      <c r="A1" s="141" t="s">
        <v>0</v>
      </c>
      <c r="B1" s="141"/>
      <c r="C1" s="141"/>
      <c r="D1" s="141"/>
      <c r="E1" s="141"/>
      <c r="F1" s="141"/>
      <c r="G1" s="141"/>
      <c r="H1" s="141"/>
      <c r="I1" s="141"/>
    </row>
    <row r="2" spans="1:13" ht="15.75">
      <c r="A2" s="141" t="s">
        <v>84</v>
      </c>
      <c r="B2" s="141"/>
      <c r="C2" s="141"/>
      <c r="D2" s="141"/>
      <c r="E2" s="141"/>
      <c r="F2" s="141"/>
      <c r="G2" s="141"/>
      <c r="H2" s="141"/>
      <c r="I2" s="141"/>
    </row>
    <row r="3" spans="1:13" ht="15.75">
      <c r="A3" s="141" t="str">
        <f>Parlin2!A2</f>
        <v>Bulan Agustus 2020</v>
      </c>
      <c r="B3" s="141"/>
      <c r="C3" s="141"/>
      <c r="D3" s="141"/>
      <c r="E3" s="141"/>
      <c r="F3" s="141"/>
      <c r="G3" s="141"/>
      <c r="H3" s="141"/>
      <c r="I3" s="141"/>
    </row>
    <row r="4" spans="1:13" ht="15" customHeight="1">
      <c r="A4" s="145" t="s">
        <v>83</v>
      </c>
      <c r="B4" s="149" t="s">
        <v>133</v>
      </c>
      <c r="C4" s="149" t="s">
        <v>86</v>
      </c>
      <c r="D4" s="149" t="s">
        <v>87</v>
      </c>
      <c r="E4" s="142" t="s">
        <v>147</v>
      </c>
      <c r="F4" s="143"/>
      <c r="G4" s="143"/>
      <c r="H4" s="143"/>
      <c r="I4" s="149" t="s">
        <v>4</v>
      </c>
    </row>
    <row r="5" spans="1:13" ht="25.5">
      <c r="A5" s="146"/>
      <c r="B5" s="165"/>
      <c r="C5" s="150"/>
      <c r="D5" s="153"/>
      <c r="E5" s="42" t="s">
        <v>26</v>
      </c>
      <c r="F5" s="43" t="s">
        <v>16</v>
      </c>
      <c r="G5" s="40" t="s">
        <v>138</v>
      </c>
      <c r="H5" s="41" t="s">
        <v>137</v>
      </c>
      <c r="I5" s="164"/>
    </row>
    <row r="6" spans="1:13">
      <c r="A6" s="35">
        <v>1</v>
      </c>
      <c r="B6" s="35">
        <v>2</v>
      </c>
      <c r="C6" s="35">
        <v>7</v>
      </c>
      <c r="D6" s="35">
        <v>8</v>
      </c>
      <c r="E6" s="36">
        <v>14</v>
      </c>
      <c r="F6" s="35">
        <v>15</v>
      </c>
      <c r="G6" s="35">
        <v>16</v>
      </c>
      <c r="H6" s="35">
        <v>17</v>
      </c>
      <c r="I6" s="35">
        <v>19</v>
      </c>
    </row>
    <row r="7" spans="1:13" s="39" customFormat="1" ht="38.25">
      <c r="A7" s="25">
        <v>1</v>
      </c>
      <c r="B7" s="25" t="s">
        <v>276</v>
      </c>
      <c r="C7" s="25">
        <f>Parlin2!E82</f>
        <v>58850</v>
      </c>
      <c r="D7" s="25">
        <f>Parlin2!F82</f>
        <v>46050</v>
      </c>
      <c r="E7" s="37">
        <f>Parlin2!H82</f>
        <v>342</v>
      </c>
      <c r="F7" s="37">
        <f>Parlin2!I82</f>
        <v>395</v>
      </c>
      <c r="G7" s="37">
        <f>Parlin2!J82</f>
        <v>2011</v>
      </c>
      <c r="H7" s="37">
        <f>Parlin2!K82</f>
        <v>500</v>
      </c>
      <c r="I7" s="38" t="s">
        <v>141</v>
      </c>
    </row>
    <row r="8" spans="1:13" s="39" customFormat="1" ht="25.5">
      <c r="A8" s="25">
        <v>2</v>
      </c>
      <c r="B8" s="25" t="s">
        <v>134</v>
      </c>
      <c r="C8" s="25">
        <f>Rasda!G64</f>
        <v>225500</v>
      </c>
      <c r="D8" s="25">
        <f>Rasda!H64</f>
        <v>205000</v>
      </c>
      <c r="E8" s="37">
        <f>Rasda!M64</f>
        <v>0</v>
      </c>
      <c r="F8" s="37">
        <f>Rasda!V64</f>
        <v>923</v>
      </c>
      <c r="G8" s="37">
        <f>Rasda!W64</f>
        <v>10789</v>
      </c>
      <c r="H8" s="37">
        <f>Rasda!X64</f>
        <v>0</v>
      </c>
      <c r="I8" s="38" t="s">
        <v>142</v>
      </c>
    </row>
    <row r="9" spans="1:13" s="39" customFormat="1" ht="25.5">
      <c r="A9" s="25">
        <v>3</v>
      </c>
      <c r="B9" s="25" t="s">
        <v>135</v>
      </c>
      <c r="C9" s="25">
        <f>Ginting!G14</f>
        <v>1000</v>
      </c>
      <c r="D9" s="25">
        <f>Ginting!H14</f>
        <v>1200</v>
      </c>
      <c r="E9" s="37">
        <v>0</v>
      </c>
      <c r="F9" s="37">
        <v>0</v>
      </c>
      <c r="G9" s="37">
        <v>0</v>
      </c>
      <c r="H9" s="37">
        <v>0</v>
      </c>
      <c r="I9" s="38" t="s">
        <v>143</v>
      </c>
      <c r="M9" s="13"/>
    </row>
    <row r="10" spans="1:13" s="39" customFormat="1" ht="51">
      <c r="A10" s="25">
        <v>4</v>
      </c>
      <c r="B10" s="25" t="s">
        <v>136</v>
      </c>
      <c r="C10" s="25">
        <f>Leni!G15</f>
        <v>27000</v>
      </c>
      <c r="D10" s="25">
        <f>Leni!H15</f>
        <v>26000</v>
      </c>
      <c r="E10" s="37">
        <v>0</v>
      </c>
      <c r="F10" s="37">
        <v>0</v>
      </c>
      <c r="G10" s="37">
        <f>Leni!N15</f>
        <v>1996</v>
      </c>
      <c r="H10" s="37">
        <v>0</v>
      </c>
      <c r="I10" s="38" t="s">
        <v>144</v>
      </c>
    </row>
    <row r="11" spans="1:13" s="39" customFormat="1" ht="38.25">
      <c r="A11" s="25">
        <v>5</v>
      </c>
      <c r="B11" s="25" t="s">
        <v>139</v>
      </c>
      <c r="C11" s="25">
        <f>Jefri!G23</f>
        <v>62500</v>
      </c>
      <c r="D11" s="25">
        <f>C11</f>
        <v>62500</v>
      </c>
      <c r="E11" s="37">
        <v>0</v>
      </c>
      <c r="F11" s="37">
        <f>Jefri!L23</f>
        <v>850</v>
      </c>
      <c r="G11" s="37">
        <f>Jefri!M23</f>
        <v>2700</v>
      </c>
      <c r="H11" s="37">
        <v>0</v>
      </c>
      <c r="I11" s="38" t="s">
        <v>145</v>
      </c>
    </row>
    <row r="12" spans="1:13" s="39" customFormat="1" ht="25.5">
      <c r="A12" s="25">
        <v>6</v>
      </c>
      <c r="B12" s="25" t="s">
        <v>140</v>
      </c>
      <c r="C12" s="25">
        <f>Madiyo!G23</f>
        <v>40500</v>
      </c>
      <c r="D12" s="25">
        <f>Madiyo!H23</f>
        <v>44000</v>
      </c>
      <c r="E12" s="37">
        <v>0</v>
      </c>
      <c r="F12" s="37">
        <f>Jefri!L24</f>
        <v>0</v>
      </c>
      <c r="G12" s="37">
        <f>Madiyo!N23</f>
        <v>2705.3280000000004</v>
      </c>
      <c r="H12" s="37">
        <v>0</v>
      </c>
      <c r="I12" s="38" t="s">
        <v>146</v>
      </c>
    </row>
    <row r="13" spans="1:13" s="39" customFormat="1" ht="25.5">
      <c r="A13" s="25">
        <v>7</v>
      </c>
      <c r="B13" s="25" t="s">
        <v>134</v>
      </c>
      <c r="C13" s="25">
        <f>Nora!G32</f>
        <v>0</v>
      </c>
      <c r="D13" s="25">
        <f>Nora!H32</f>
        <v>0</v>
      </c>
      <c r="E13" s="37">
        <f>Nora!N32</f>
        <v>0</v>
      </c>
      <c r="F13" s="37">
        <f>Nora!O32</f>
        <v>0</v>
      </c>
      <c r="G13" s="37">
        <f>Nora!P32</f>
        <v>1500</v>
      </c>
      <c r="H13" s="37">
        <f>Nora!Q32</f>
        <v>0</v>
      </c>
      <c r="I13" s="38" t="s">
        <v>275</v>
      </c>
    </row>
    <row r="14" spans="1:13" s="39" customFormat="1">
      <c r="A14" s="25"/>
      <c r="B14" s="25"/>
      <c r="C14" s="25"/>
      <c r="D14" s="25"/>
      <c r="E14" s="37"/>
      <c r="F14" s="37"/>
      <c r="G14" s="37"/>
      <c r="H14" s="37"/>
      <c r="I14" s="38"/>
    </row>
    <row r="15" spans="1:13">
      <c r="A15" s="23"/>
      <c r="B15" s="31" t="s">
        <v>3</v>
      </c>
      <c r="C15" s="23">
        <f>SUM(C7:C14)</f>
        <v>415350</v>
      </c>
      <c r="D15" s="23">
        <f t="shared" ref="D15:H15" si="0">SUM(D7:D14)</f>
        <v>384750</v>
      </c>
      <c r="E15" s="23">
        <f t="shared" si="0"/>
        <v>342</v>
      </c>
      <c r="F15" s="23">
        <f t="shared" si="0"/>
        <v>2168</v>
      </c>
      <c r="G15" s="23">
        <f t="shared" si="0"/>
        <v>21701.328000000001</v>
      </c>
      <c r="H15" s="23">
        <f t="shared" si="0"/>
        <v>500</v>
      </c>
      <c r="I15" s="22"/>
    </row>
    <row r="16" spans="1:13">
      <c r="B16" s="15"/>
    </row>
    <row r="17" spans="1:8">
      <c r="A17" s="2" t="s">
        <v>163</v>
      </c>
      <c r="E17" s="67" t="s">
        <v>577</v>
      </c>
      <c r="G17" s="67" t="s">
        <v>546</v>
      </c>
    </row>
    <row r="18" spans="1:8">
      <c r="A18" s="2" t="s">
        <v>159</v>
      </c>
      <c r="E18" s="45">
        <f>D15</f>
        <v>384750</v>
      </c>
      <c r="F18" s="2" t="s">
        <v>160</v>
      </c>
      <c r="G18" s="2">
        <f>[4]Batam!$E$18</f>
        <v>363250</v>
      </c>
      <c r="H18" s="2" t="s">
        <v>160</v>
      </c>
    </row>
    <row r="19" spans="1:8">
      <c r="A19" s="2" t="s">
        <v>162</v>
      </c>
      <c r="E19" s="45">
        <f>C15</f>
        <v>415350</v>
      </c>
      <c r="F19" s="2" t="s">
        <v>161</v>
      </c>
      <c r="G19" s="2">
        <f>[4]Batam!$E$19</f>
        <v>384350</v>
      </c>
      <c r="H19" s="2" t="s">
        <v>161</v>
      </c>
    </row>
    <row r="20" spans="1:8">
      <c r="E20" s="45"/>
    </row>
    <row r="21" spans="1:8">
      <c r="A21" s="2" t="s">
        <v>155</v>
      </c>
      <c r="E21" s="45">
        <f>E15</f>
        <v>342</v>
      </c>
      <c r="F21" s="2" t="s">
        <v>158</v>
      </c>
      <c r="G21" s="2">
        <f>[4]Batam!$E$21</f>
        <v>2684</v>
      </c>
      <c r="H21" s="2" t="s">
        <v>158</v>
      </c>
    </row>
    <row r="22" spans="1:8">
      <c r="A22" s="2" t="s">
        <v>154</v>
      </c>
      <c r="E22" s="45">
        <f>F15</f>
        <v>2168</v>
      </c>
      <c r="F22" s="2" t="s">
        <v>158</v>
      </c>
      <c r="G22" s="2">
        <f>[4]Batam!$E$22</f>
        <v>2407</v>
      </c>
      <c r="H22" s="2" t="s">
        <v>158</v>
      </c>
    </row>
    <row r="23" spans="1:8">
      <c r="A23" s="2" t="s">
        <v>156</v>
      </c>
      <c r="E23" s="45">
        <f>G15</f>
        <v>21701.328000000001</v>
      </c>
      <c r="F23" s="2" t="s">
        <v>158</v>
      </c>
      <c r="G23" s="2">
        <f>[4]Batam!$G$23</f>
        <v>29290</v>
      </c>
      <c r="H23" s="2" t="s">
        <v>158</v>
      </c>
    </row>
    <row r="24" spans="1:8" ht="17.25">
      <c r="A24" s="2" t="s">
        <v>157</v>
      </c>
      <c r="E24" s="53">
        <f>H15</f>
        <v>500</v>
      </c>
      <c r="F24" s="54" t="s">
        <v>217</v>
      </c>
      <c r="G24" s="171">
        <f>[4]Batam!$E$24</f>
        <v>687</v>
      </c>
      <c r="H24" s="54" t="s">
        <v>217</v>
      </c>
    </row>
    <row r="25" spans="1:8" ht="17.25">
      <c r="E25" s="53">
        <f>SUM(E21:E24)</f>
        <v>24711.328000000001</v>
      </c>
      <c r="F25" s="2" t="s">
        <v>158</v>
      </c>
      <c r="G25" s="2">
        <f>SUM(G21:G24)</f>
        <v>35068</v>
      </c>
      <c r="H25" s="2" t="s">
        <v>158</v>
      </c>
    </row>
    <row r="26" spans="1:8" ht="17.25">
      <c r="E26" s="53"/>
    </row>
    <row r="27" spans="1:8">
      <c r="A27" s="2" t="s">
        <v>282</v>
      </c>
    </row>
    <row r="28" spans="1:8">
      <c r="A28" s="67" t="s">
        <v>547</v>
      </c>
    </row>
    <row r="29" spans="1:8">
      <c r="A29" s="67" t="s">
        <v>585</v>
      </c>
    </row>
    <row r="30" spans="1:8">
      <c r="A30" s="67"/>
    </row>
    <row r="31" spans="1:8">
      <c r="C31" s="14" t="s">
        <v>150</v>
      </c>
      <c r="H31" s="125" t="s">
        <v>552</v>
      </c>
    </row>
    <row r="32" spans="1:8">
      <c r="C32" s="14" t="s">
        <v>151</v>
      </c>
      <c r="H32" s="44" t="s">
        <v>218</v>
      </c>
    </row>
    <row r="33" spans="2:8">
      <c r="B33" s="14"/>
      <c r="C33" s="14"/>
      <c r="H33" s="14"/>
    </row>
    <row r="34" spans="2:8">
      <c r="C34" s="14"/>
      <c r="H34" s="14"/>
    </row>
    <row r="35" spans="2:8">
      <c r="C35" s="14"/>
      <c r="H35" s="14"/>
    </row>
    <row r="36" spans="2:8">
      <c r="C36" s="14" t="s">
        <v>152</v>
      </c>
      <c r="H36" s="14" t="s">
        <v>148</v>
      </c>
    </row>
    <row r="37" spans="2:8">
      <c r="C37" s="14" t="s">
        <v>153</v>
      </c>
      <c r="H37" s="14" t="s">
        <v>149</v>
      </c>
    </row>
  </sheetData>
  <mergeCells count="9">
    <mergeCell ref="D4:D5"/>
    <mergeCell ref="E4:H4"/>
    <mergeCell ref="I4:I5"/>
    <mergeCell ref="A1:I1"/>
    <mergeCell ref="A2:I2"/>
    <mergeCell ref="A3:I3"/>
    <mergeCell ref="A4:A5"/>
    <mergeCell ref="B4:B5"/>
    <mergeCell ref="C4:C5"/>
  </mergeCells>
  <pageMargins left="0.7" right="0.7" top="0.75" bottom="0.75" header="0.3" footer="0.3"/>
  <pageSetup paperSize="258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topLeftCell="A2" workbookViewId="0">
      <selection activeCell="E7" sqref="E7"/>
    </sheetView>
  </sheetViews>
  <sheetFormatPr defaultRowHeight="15"/>
  <cols>
    <col min="1" max="1" width="3.42578125" style="2" customWidth="1"/>
    <col min="2" max="2" width="11.5703125" style="2" customWidth="1"/>
    <col min="3" max="3" width="11" style="2" customWidth="1"/>
    <col min="4" max="4" width="10.5703125" style="2" bestFit="1" customWidth="1"/>
    <col min="5" max="5" width="9.42578125" style="2" customWidth="1"/>
    <col min="6" max="6" width="7.7109375" style="2" customWidth="1"/>
    <col min="7" max="7" width="11.85546875" style="2" customWidth="1"/>
    <col min="8" max="8" width="11" style="2" customWidth="1"/>
    <col min="9" max="9" width="12.85546875" style="2" customWidth="1"/>
    <col min="10" max="16384" width="9.140625" style="2"/>
  </cols>
  <sheetData>
    <row r="1" spans="1:13" ht="15.75">
      <c r="A1" s="141" t="s">
        <v>0</v>
      </c>
      <c r="B1" s="141"/>
      <c r="C1" s="141"/>
      <c r="D1" s="141"/>
      <c r="E1" s="141"/>
      <c r="F1" s="141"/>
      <c r="G1" s="141"/>
      <c r="H1" s="141"/>
      <c r="I1" s="141"/>
    </row>
    <row r="2" spans="1:13" ht="15.75">
      <c r="A2" s="141" t="s">
        <v>84</v>
      </c>
      <c r="B2" s="141"/>
      <c r="C2" s="141"/>
      <c r="D2" s="141"/>
      <c r="E2" s="141"/>
      <c r="F2" s="141"/>
      <c r="G2" s="141"/>
      <c r="H2" s="141"/>
      <c r="I2" s="141"/>
    </row>
    <row r="3" spans="1:13" ht="15.75">
      <c r="A3" s="141" t="s">
        <v>581</v>
      </c>
      <c r="B3" s="141"/>
      <c r="C3" s="141"/>
      <c r="D3" s="141"/>
      <c r="E3" s="141"/>
      <c r="F3" s="141"/>
      <c r="G3" s="141"/>
      <c r="H3" s="141"/>
      <c r="I3" s="141"/>
    </row>
    <row r="4" spans="1:13" ht="15" customHeight="1">
      <c r="A4" s="145" t="s">
        <v>83</v>
      </c>
      <c r="B4" s="149" t="s">
        <v>133</v>
      </c>
      <c r="C4" s="149" t="s">
        <v>86</v>
      </c>
      <c r="D4" s="149" t="s">
        <v>87</v>
      </c>
      <c r="E4" s="142" t="s">
        <v>147</v>
      </c>
      <c r="F4" s="143"/>
      <c r="G4" s="143"/>
      <c r="H4" s="143"/>
      <c r="I4" s="149" t="s">
        <v>4</v>
      </c>
    </row>
    <row r="5" spans="1:13" ht="25.5">
      <c r="A5" s="146"/>
      <c r="B5" s="165"/>
      <c r="C5" s="150"/>
      <c r="D5" s="153"/>
      <c r="E5" s="42" t="s">
        <v>26</v>
      </c>
      <c r="F5" s="43" t="s">
        <v>16</v>
      </c>
      <c r="G5" s="40" t="s">
        <v>138</v>
      </c>
      <c r="H5" s="41" t="s">
        <v>137</v>
      </c>
      <c r="I5" s="164"/>
    </row>
    <row r="6" spans="1:13">
      <c r="A6" s="35">
        <v>1</v>
      </c>
      <c r="B6" s="35">
        <v>2</v>
      </c>
      <c r="C6" s="35">
        <v>7</v>
      </c>
      <c r="D6" s="35">
        <v>8</v>
      </c>
      <c r="E6" s="36">
        <v>14</v>
      </c>
      <c r="F6" s="35">
        <v>15</v>
      </c>
      <c r="G6" s="35">
        <v>16</v>
      </c>
      <c r="H6" s="35">
        <v>17</v>
      </c>
      <c r="I6" s="35">
        <v>19</v>
      </c>
    </row>
    <row r="7" spans="1:13" s="39" customFormat="1" ht="38.25">
      <c r="A7" s="25">
        <v>1</v>
      </c>
      <c r="B7" s="25" t="s">
        <v>276</v>
      </c>
      <c r="C7" s="25">
        <f>Parlin2!E82</f>
        <v>58850</v>
      </c>
      <c r="D7" s="25">
        <f>Parlin2!F82</f>
        <v>46050</v>
      </c>
      <c r="E7" s="37">
        <f>Parlin2!H82*20/100</f>
        <v>68.400000000000006</v>
      </c>
      <c r="F7" s="37">
        <f>Parlin2!I82*20/100</f>
        <v>79</v>
      </c>
      <c r="G7" s="37">
        <f>Parlin2!J82*20/100</f>
        <v>402.2</v>
      </c>
      <c r="H7" s="37">
        <f>Parlin2!K82*20/100</f>
        <v>100</v>
      </c>
      <c r="I7" s="38" t="s">
        <v>141</v>
      </c>
    </row>
    <row r="8" spans="1:13" s="39" customFormat="1" ht="25.5">
      <c r="A8" s="25">
        <v>2</v>
      </c>
      <c r="B8" s="25" t="s">
        <v>134</v>
      </c>
      <c r="C8" s="25">
        <f>Rasda!G64</f>
        <v>225500</v>
      </c>
      <c r="D8" s="25">
        <f>Rasda!H64</f>
        <v>205000</v>
      </c>
      <c r="E8" s="37">
        <f>Rasda!N64</f>
        <v>277</v>
      </c>
      <c r="F8" s="37">
        <v>0</v>
      </c>
      <c r="G8" s="37">
        <f>Rasda!O64</f>
        <v>2756</v>
      </c>
      <c r="H8" s="37">
        <f>Rasda!X64</f>
        <v>0</v>
      </c>
      <c r="I8" s="38" t="s">
        <v>142</v>
      </c>
    </row>
    <row r="9" spans="1:13" s="39" customFormat="1" ht="25.5">
      <c r="A9" s="25">
        <v>3</v>
      </c>
      <c r="B9" s="25" t="s">
        <v>135</v>
      </c>
      <c r="C9" s="25">
        <f>Ginting!G14</f>
        <v>1000</v>
      </c>
      <c r="D9" s="25">
        <f>Ginting!H14</f>
        <v>1200</v>
      </c>
      <c r="E9" s="37">
        <v>0</v>
      </c>
      <c r="F9" s="37">
        <v>0</v>
      </c>
      <c r="G9" s="37">
        <v>0</v>
      </c>
      <c r="H9" s="37">
        <v>0</v>
      </c>
      <c r="I9" s="38" t="s">
        <v>143</v>
      </c>
      <c r="M9" s="13"/>
    </row>
    <row r="10" spans="1:13" s="39" customFormat="1" ht="51">
      <c r="A10" s="25">
        <v>4</v>
      </c>
      <c r="B10" s="25" t="s">
        <v>136</v>
      </c>
      <c r="C10" s="25">
        <f>Leni!G15</f>
        <v>27000</v>
      </c>
      <c r="D10" s="25">
        <f>Leni!H15</f>
        <v>26000</v>
      </c>
      <c r="E10" s="37">
        <v>0</v>
      </c>
      <c r="F10" s="37">
        <v>0</v>
      </c>
      <c r="G10" s="37">
        <f>Leni!I15</f>
        <v>433</v>
      </c>
      <c r="H10" s="37">
        <v>0</v>
      </c>
      <c r="I10" s="38" t="s">
        <v>144</v>
      </c>
    </row>
    <row r="11" spans="1:13" s="39" customFormat="1" ht="38.25">
      <c r="A11" s="25">
        <v>5</v>
      </c>
      <c r="B11" s="25" t="s">
        <v>139</v>
      </c>
      <c r="C11" s="25">
        <f>Jefri!G23</f>
        <v>62500</v>
      </c>
      <c r="D11" s="25">
        <f>C11</f>
        <v>62500</v>
      </c>
      <c r="E11" s="37">
        <v>0</v>
      </c>
      <c r="F11" s="37">
        <f>Jefri!H14+Jefri!H15</f>
        <v>170</v>
      </c>
      <c r="G11" s="37">
        <f>Jefri!H23-F11</f>
        <v>540</v>
      </c>
      <c r="H11" s="37">
        <v>0</v>
      </c>
      <c r="I11" s="38" t="s">
        <v>145</v>
      </c>
    </row>
    <row r="12" spans="1:13" s="39" customFormat="1" ht="25.5">
      <c r="A12" s="25">
        <v>6</v>
      </c>
      <c r="B12" s="25" t="s">
        <v>140</v>
      </c>
      <c r="C12" s="25">
        <f>Madiyo!G23</f>
        <v>40500</v>
      </c>
      <c r="D12" s="25">
        <f>Madiyo!H23</f>
        <v>44000</v>
      </c>
      <c r="E12" s="37">
        <v>0</v>
      </c>
      <c r="F12" s="37">
        <f>Jefri!L24</f>
        <v>0</v>
      </c>
      <c r="G12" s="37">
        <f>Madiyo!I23</f>
        <v>691.19999999999993</v>
      </c>
      <c r="H12" s="37">
        <v>0</v>
      </c>
      <c r="I12" s="38" t="s">
        <v>146</v>
      </c>
    </row>
    <row r="13" spans="1:13" s="39" customFormat="1" ht="25.5">
      <c r="A13" s="25">
        <v>7</v>
      </c>
      <c r="B13" s="25" t="s">
        <v>134</v>
      </c>
      <c r="C13" s="25">
        <f>Nora!G32</f>
        <v>0</v>
      </c>
      <c r="D13" s="25">
        <f>Nora!H32</f>
        <v>0</v>
      </c>
      <c r="E13" s="37">
        <f>Nora!N32</f>
        <v>0</v>
      </c>
      <c r="F13" s="37">
        <f>Nora!O32</f>
        <v>0</v>
      </c>
      <c r="G13" s="37">
        <f>Nora!I32</f>
        <v>360</v>
      </c>
      <c r="H13" s="37">
        <f>Nora!Q32</f>
        <v>0</v>
      </c>
      <c r="I13" s="38" t="s">
        <v>275</v>
      </c>
    </row>
    <row r="14" spans="1:13" s="39" customFormat="1">
      <c r="A14" s="25"/>
      <c r="B14" s="25"/>
      <c r="C14" s="25"/>
      <c r="D14" s="25"/>
      <c r="E14" s="37"/>
      <c r="F14" s="37"/>
      <c r="G14" s="37"/>
      <c r="H14" s="37"/>
      <c r="I14" s="38"/>
    </row>
    <row r="15" spans="1:13">
      <c r="A15" s="23"/>
      <c r="B15" s="79" t="s">
        <v>3</v>
      </c>
      <c r="C15" s="23">
        <f>SUM(C7:C14)</f>
        <v>415350</v>
      </c>
      <c r="D15" s="23">
        <f t="shared" ref="D15:H15" si="0">SUM(D7:D14)</f>
        <v>384750</v>
      </c>
      <c r="E15" s="23">
        <f t="shared" si="0"/>
        <v>345.4</v>
      </c>
      <c r="F15" s="23">
        <f t="shared" si="0"/>
        <v>249</v>
      </c>
      <c r="G15" s="23">
        <f t="shared" si="0"/>
        <v>5182.3999999999996</v>
      </c>
      <c r="H15" s="23">
        <f t="shared" si="0"/>
        <v>100</v>
      </c>
      <c r="I15" s="22"/>
    </row>
    <row r="16" spans="1:13">
      <c r="B16" s="15"/>
    </row>
    <row r="17" spans="1:8">
      <c r="A17" s="2" t="s">
        <v>163</v>
      </c>
      <c r="E17" s="67" t="s">
        <v>578</v>
      </c>
      <c r="F17" s="2" t="s">
        <v>577</v>
      </c>
      <c r="G17" s="67"/>
    </row>
    <row r="18" spans="1:8">
      <c r="A18" s="2" t="s">
        <v>159</v>
      </c>
      <c r="E18" s="45">
        <f>D15</f>
        <v>384750</v>
      </c>
      <c r="F18" s="2" t="s">
        <v>160</v>
      </c>
    </row>
    <row r="19" spans="1:8">
      <c r="A19" s="2" t="s">
        <v>162</v>
      </c>
      <c r="E19" s="45">
        <f>C15</f>
        <v>415350</v>
      </c>
      <c r="F19" s="2" t="s">
        <v>161</v>
      </c>
    </row>
    <row r="20" spans="1:8">
      <c r="E20" s="45"/>
    </row>
    <row r="21" spans="1:8">
      <c r="A21" s="2" t="s">
        <v>155</v>
      </c>
      <c r="E21" s="45">
        <f>E15</f>
        <v>345.4</v>
      </c>
      <c r="F21" s="2" t="s">
        <v>158</v>
      </c>
    </row>
    <row r="22" spans="1:8">
      <c r="A22" s="2" t="s">
        <v>154</v>
      </c>
      <c r="E22" s="45">
        <f>F15</f>
        <v>249</v>
      </c>
      <c r="F22" s="2" t="s">
        <v>158</v>
      </c>
    </row>
    <row r="23" spans="1:8">
      <c r="A23" s="2" t="s">
        <v>156</v>
      </c>
      <c r="E23" s="45">
        <f>G15</f>
        <v>5182.3999999999996</v>
      </c>
      <c r="F23" s="2" t="s">
        <v>158</v>
      </c>
    </row>
    <row r="24" spans="1:8" ht="17.25">
      <c r="A24" s="2" t="s">
        <v>157</v>
      </c>
      <c r="E24" s="53">
        <f>H15</f>
        <v>100</v>
      </c>
      <c r="F24" s="54" t="s">
        <v>217</v>
      </c>
      <c r="G24" s="82"/>
      <c r="H24" s="54"/>
    </row>
    <row r="25" spans="1:8" ht="17.25">
      <c r="A25" s="2" t="s">
        <v>366</v>
      </c>
      <c r="E25" s="53">
        <f>SUM(E21:E24)</f>
        <v>5876.7999999999993</v>
      </c>
      <c r="F25" s="2" t="s">
        <v>158</v>
      </c>
    </row>
    <row r="26" spans="1:8" ht="17.25">
      <c r="E26" s="53"/>
    </row>
    <row r="27" spans="1:8">
      <c r="A27" s="2" t="s">
        <v>282</v>
      </c>
    </row>
    <row r="28" spans="1:8">
      <c r="A28" s="67" t="s">
        <v>283</v>
      </c>
    </row>
    <row r="29" spans="1:8">
      <c r="A29" s="67" t="s">
        <v>367</v>
      </c>
    </row>
    <row r="31" spans="1:8">
      <c r="C31" s="78" t="s">
        <v>150</v>
      </c>
      <c r="H31" s="81" t="str">
        <f>Batam!H31</f>
        <v>Batam, 7 September 2020</v>
      </c>
    </row>
    <row r="32" spans="1:8">
      <c r="C32" s="78" t="s">
        <v>151</v>
      </c>
      <c r="H32" s="44" t="s">
        <v>218</v>
      </c>
    </row>
    <row r="33" spans="2:8">
      <c r="B33" s="78"/>
      <c r="C33" s="78"/>
      <c r="H33" s="78"/>
    </row>
    <row r="34" spans="2:8">
      <c r="C34" s="78"/>
      <c r="H34" s="78"/>
    </row>
    <row r="35" spans="2:8">
      <c r="C35" s="78"/>
      <c r="H35" s="78"/>
    </row>
    <row r="36" spans="2:8">
      <c r="C36" s="78" t="s">
        <v>152</v>
      </c>
      <c r="H36" s="78" t="s">
        <v>148</v>
      </c>
    </row>
    <row r="37" spans="2:8">
      <c r="C37" s="78" t="s">
        <v>153</v>
      </c>
      <c r="H37" s="78" t="s">
        <v>149</v>
      </c>
    </row>
  </sheetData>
  <mergeCells count="9">
    <mergeCell ref="A1:I1"/>
    <mergeCell ref="A2:I2"/>
    <mergeCell ref="A3:I3"/>
    <mergeCell ref="A4:A5"/>
    <mergeCell ref="B4:B5"/>
    <mergeCell ref="C4:C5"/>
    <mergeCell ref="D4:D5"/>
    <mergeCell ref="E4:H4"/>
    <mergeCell ref="I4:I5"/>
  </mergeCells>
  <pageMargins left="0.7" right="0.7" top="0.75" bottom="0.75" header="0.3" footer="0.3"/>
  <pageSetup paperSize="25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Parlin2</vt:lpstr>
      <vt:lpstr>Rasda</vt:lpstr>
      <vt:lpstr>Ginting</vt:lpstr>
      <vt:lpstr>Leni</vt:lpstr>
      <vt:lpstr>Jefri</vt:lpstr>
      <vt:lpstr>Madiyo</vt:lpstr>
      <vt:lpstr>Nora</vt:lpstr>
      <vt:lpstr>Batam</vt:lpstr>
      <vt:lpstr>I</vt:lpstr>
      <vt:lpstr>II</vt:lpstr>
      <vt:lpstr>III</vt:lpstr>
      <vt:lpstr>IV</vt:lpstr>
      <vt:lpstr>LB</vt:lpstr>
      <vt:lpstr>hORT</vt:lpstr>
      <vt:lpstr>stat</vt:lpstr>
      <vt:lpstr>cp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JBL Samsung</cp:lastModifiedBy>
  <cp:lastPrinted>2020-09-15T09:43:56Z</cp:lastPrinted>
  <dcterms:created xsi:type="dcterms:W3CDTF">2019-10-28T02:54:40Z</dcterms:created>
  <dcterms:modified xsi:type="dcterms:W3CDTF">2020-09-15T09:44:04Z</dcterms:modified>
</cp:coreProperties>
</file>